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uide" sheetId="1" r:id="rId4"/>
    <sheet state="visible" name="Assumptions" sheetId="2" r:id="rId5"/>
    <sheet state="visible" name="Uses" sheetId="3" r:id="rId6"/>
    <sheet state="visible" name="Sources" sheetId="4" r:id="rId7"/>
    <sheet state="visible" name="S&amp;U Cash Flow" sheetId="5" r:id="rId8"/>
    <sheet state="visible" name="Updates" sheetId="6" r:id="rId9"/>
  </sheets>
  <definedNames/>
  <calcPr/>
  <extLst>
    <ext uri="GoogleSheetsCustomDataVersion2">
      <go:sheetsCustomData xmlns:go="http://customooxmlschemas.google.com/" r:id="rId10" roundtripDataChecksum="xSVPDbkfD4IuYCUJXYfodAqDHWCbK/ayOMOwxKasdH8="/>
    </ext>
  </extLst>
</workbook>
</file>

<file path=xl/sharedStrings.xml><?xml version="1.0" encoding="utf-8"?>
<sst xmlns="http://schemas.openxmlformats.org/spreadsheetml/2006/main" count="328" uniqueCount="268">
  <si>
    <t>Using the Sources &amp; Uses Template</t>
  </si>
  <si>
    <t>This template is provided by Columinate and FCI for the sole use of retail food co-ops that are in development.</t>
  </si>
  <si>
    <t>Updated:</t>
  </si>
  <si>
    <t>This template was originally developed by Bill Gessner of CDS Consulting Co-op.</t>
  </si>
  <si>
    <t>It has been revised and updated by Sarah Lebherz and Don Moffitt of Columinate.</t>
  </si>
  <si>
    <t>Questions? Contact Sarah at sarahlebherz@columinate.coop.</t>
  </si>
  <si>
    <t>This model is intended to provide you with a rough of the funding required in each stage as you open your co-op.</t>
  </si>
  <si>
    <r>
      <rPr>
        <rFont val="Calibri"/>
        <color rgb="FF1155CC"/>
        <sz val="11.0"/>
        <u/>
      </rPr>
      <t>For information on stages of development, see FCI's guide</t>
    </r>
    <r>
      <rPr>
        <rFont val="Calibri"/>
        <b/>
        <color rgb="FF1155CC"/>
        <sz val="11.0"/>
        <u/>
      </rPr>
      <t xml:space="preserve"> "FCI Food Co-op Development Framework Action Guide".</t>
    </r>
  </si>
  <si>
    <t>For true feasibility testing you will need a full proforma that is based on your preferred location.</t>
  </si>
  <si>
    <t>This workbook comprises five worksheets, shown on tabs at the bottom of the workbook:</t>
  </si>
  <si>
    <t>Guide (this worksheet)</t>
  </si>
  <si>
    <t>Assumptions</t>
  </si>
  <si>
    <t>Uses</t>
  </si>
  <si>
    <t>Sources</t>
  </si>
  <si>
    <t>S&amp;U Cash Flow by Stage</t>
  </si>
  <si>
    <t xml:space="preserve">Enter your assumptions on the second worksheet ("Assumptions"). Do not make changes to the remaining worksheets. </t>
  </si>
  <si>
    <t>Start your entries at the top of "Assumptions" and work your way down the worksheet.</t>
  </si>
  <si>
    <t>If you don't know what to start with, see the suggestions in column D.</t>
  </si>
  <si>
    <t>Cell(s)</t>
  </si>
  <si>
    <t>Notes</t>
  </si>
  <si>
    <t>C6</t>
  </si>
  <si>
    <t>Start by entering the size of the store you want to open.</t>
  </si>
  <si>
    <t>C8</t>
  </si>
  <si>
    <t xml:space="preserve">Cost of a membership equity share. </t>
  </si>
  <si>
    <t>C11:C14</t>
  </si>
  <si>
    <t>Your goals for total member/owners by the end of each stage. When you enter store size in C6,</t>
  </si>
  <si>
    <t>suggestions for number of member/owners for each stage will appear in cells D11:D14.</t>
  </si>
  <si>
    <t>C16</t>
  </si>
  <si>
    <t>Commercial rent for your community. If you're not sure, see recommendation in D16.</t>
  </si>
  <si>
    <t>C18:C20</t>
  </si>
  <si>
    <t xml:space="preserve">Enter typical "Triple net" expenses of leasing. </t>
  </si>
  <si>
    <t>C27</t>
  </si>
  <si>
    <t>This is the estimated preliminary cost of opening your co-op based on your entries so far.</t>
  </si>
  <si>
    <t>Your next task is to create a funding plan.</t>
  </si>
  <si>
    <t>C29</t>
  </si>
  <si>
    <t>Indicates how much additional funding you need to find for the co-op you want to open.</t>
  </si>
  <si>
    <t>This value will change with every entry you make below it.</t>
  </si>
  <si>
    <t>C31</t>
  </si>
  <si>
    <t>Automatically calculates based on assumptions you entered previously.</t>
  </si>
  <si>
    <t>C32</t>
  </si>
  <si>
    <t xml:space="preserve">Preferred shares or member loans are funds you'll raise from your member/owners in Stage 3 (Plan It!). </t>
  </si>
  <si>
    <t>For this model it doesn't matter which path you take. Your proforma, which comes later, will treat</t>
  </si>
  <si>
    <t xml:space="preserve">preferred shares and member loans differently. </t>
  </si>
  <si>
    <t>C33</t>
  </si>
  <si>
    <t>Donations are typically from individuals or businesses. Your co-op can accept donations, but unless</t>
  </si>
  <si>
    <t>you've received a 501c3 designation from the IRS, donors cannot deduct donations on their taxes.</t>
  </si>
  <si>
    <t>C34</t>
  </si>
  <si>
    <t xml:space="preserve">Grants are typically provided by foundations, econmic development agencies and governments (city, </t>
  </si>
  <si>
    <t>county, state and/or federal).</t>
  </si>
  <si>
    <t>B35</t>
  </si>
  <si>
    <t xml:space="preserve">The landlord may provide some assistance in return for all of the improvements you will make to </t>
  </si>
  <si>
    <t xml:space="preserve">their property. As the Tenant Improvement Allowance increases, rent is probably going to rise. </t>
  </si>
  <si>
    <t>C36</t>
  </si>
  <si>
    <t xml:space="preserve">A community loan might be accessed through an economic development agency or  a local government. </t>
  </si>
  <si>
    <t xml:space="preserve">Typicall it has a lower interest and longer term that a bank might provide. It ight be 5% to 10% of total </t>
  </si>
  <si>
    <t>funds. A foundation might make a loan called a "program-related investment".</t>
  </si>
  <si>
    <t>C37</t>
  </si>
  <si>
    <t>This calculates automatically at 15% of total funds required. It is typically sourced from a bank or other</t>
  </si>
  <si>
    <t xml:space="preserve">institutional lender and might be hard to find. Interest rates will be higher, amortization periods will </t>
  </si>
  <si>
    <t>be shorter and there will be operating covenants such as minimum sales and gross profit.</t>
  </si>
  <si>
    <t>B39</t>
  </si>
  <si>
    <t xml:space="preserve">This is an estimate of the annual debt service the co-op will have to pay for ten years based on your </t>
  </si>
  <si>
    <t>funding plan.</t>
  </si>
  <si>
    <t>Rows 41:53</t>
  </si>
  <si>
    <t>This table provides some information about possible loan collateral.</t>
  </si>
  <si>
    <t>C56</t>
  </si>
  <si>
    <t xml:space="preserve">This a very rough estimate of sales </t>
  </si>
  <si>
    <t>Once you've set up your initial funding plan you can review the next three worksheets.</t>
  </si>
  <si>
    <t xml:space="preserve">This has a detailed list of various costs of developing the co-op (the uses of the funds you'll raise). </t>
  </si>
  <si>
    <t>These are very early estimates; they will change as you validate them over time by talking with general contractors,</t>
  </si>
  <si>
    <t>architects, real estate brokers, etc.</t>
  </si>
  <si>
    <t>Some of them are fixed amounts, some are based on the size of the co-op you entered on Assumptions</t>
  </si>
  <si>
    <t>and some of them are based on estimated sales.</t>
  </si>
  <si>
    <t xml:space="preserve">This is a recap of the funding plan you created on Assumptions. </t>
  </si>
  <si>
    <t>S&amp;U Cash Flow</t>
  </si>
  <si>
    <t xml:space="preserve">After you've complete the entries on Assumptions, this worksheet provides an idea of the costs the co-op will </t>
  </si>
  <si>
    <t>incur in each stage, and which source of funds you might use in each stage to cover those costs.</t>
  </si>
  <si>
    <t>Enter your assumptions in blue cells.</t>
  </si>
  <si>
    <t>Your</t>
  </si>
  <si>
    <t>Key Assumptions:</t>
  </si>
  <si>
    <t>Suggestions</t>
  </si>
  <si>
    <t>Are you considering a Lease (L) or Own (O) scenario?</t>
  </si>
  <si>
    <t>L</t>
  </si>
  <si>
    <t>L or O</t>
  </si>
  <si>
    <t>Enter "L" in cell C4 for Lease, "O" for Own 
   (without quotation marks).</t>
  </si>
  <si>
    <t>Site Purchase Cost</t>
  </si>
  <si>
    <t>If you entered "O" in C4, enter the cost of
   acquiring the site in cell D6.</t>
  </si>
  <si>
    <t>Size (total square feet)</t>
  </si>
  <si>
    <t>Enter total square feet.</t>
  </si>
  <si>
    <t>Selling area (sq ft) (typically 62% - 68% of total space)</t>
  </si>
  <si>
    <t>Automatic calculation.</t>
  </si>
  <si>
    <t>Membership share cost</t>
  </si>
  <si>
    <t>$200 or more</t>
  </si>
  <si>
    <t>Number of Member/Owners by End of Stage</t>
  </si>
  <si>
    <t>Stage 1: Convene &amp; Prepare</t>
  </si>
  <si>
    <t>Stage 2: Grow &amp; Plan</t>
  </si>
  <si>
    <t>Stage 3: Connect &amp; Gather</t>
  </si>
  <si>
    <t>Stage 4: Excite &amp; Build</t>
  </si>
  <si>
    <t>Lease Rate/sq ft, triple net</t>
  </si>
  <si>
    <t>Annual per square foot rent.</t>
  </si>
  <si>
    <t>Triple Net Expenses</t>
  </si>
  <si>
    <t xml:space="preserve">  Real Estate Taxes</t>
  </si>
  <si>
    <t>Annual per square foot cost.</t>
  </si>
  <si>
    <t xml:space="preserve">  Building Insurance</t>
  </si>
  <si>
    <t xml:space="preserve">  Common Area Maintenance (CAM)</t>
  </si>
  <si>
    <t>Tenant Improvement Allowance</t>
  </si>
  <si>
    <t>Paid by Landlord, PSF. Variable, negotiable.</t>
  </si>
  <si>
    <t>Recommendation</t>
  </si>
  <si>
    <t>Parking (Off Street)</t>
  </si>
  <si>
    <t>You should have a minimum of 6 on-site (off street) parking spaces per 1000 sq ft of leased space for customers and staff.</t>
  </si>
  <si>
    <t>For the size of your co-op, you need to raise approximately:</t>
  </si>
  <si>
    <t>This amount is calculated on the worksheet "Uses".</t>
  </si>
  <si>
    <t xml:space="preserve">What is your funding plan? </t>
  </si>
  <si>
    <t>Enter your plan for each potential source:</t>
  </si>
  <si>
    <t>% of Total</t>
  </si>
  <si>
    <t>Member Equity</t>
  </si>
  <si>
    <t>Calculated based on entries above.</t>
  </si>
  <si>
    <t>Preferred Shares or Member Loans</t>
  </si>
  <si>
    <t>Donations</t>
  </si>
  <si>
    <t>Grants</t>
  </si>
  <si>
    <t>Includes local/state/federal grants, foundations.</t>
  </si>
  <si>
    <t>Other</t>
  </si>
  <si>
    <t>Tenant Finish Allowance (per sq ft)</t>
  </si>
  <si>
    <t>Loan 1</t>
  </si>
  <si>
    <t>Loan 2</t>
  </si>
  <si>
    <t>Bank Loan</t>
  </si>
  <si>
    <t>Automatic calcuation (15% or less of total uses).
   May be difficult to source.</t>
  </si>
  <si>
    <t>Total Funding in Your Plan</t>
  </si>
  <si>
    <t>Interest</t>
  </si>
  <si>
    <t>Term (Yrs)</t>
  </si>
  <si>
    <r>
      <rPr>
        <rFont val="Calibri"/>
        <color rgb="FF000000"/>
        <sz val="12.0"/>
      </rPr>
      <t xml:space="preserve">Estimated </t>
    </r>
    <r>
      <rPr>
        <rFont val="Calibri"/>
        <i/>
        <color rgb="FF000000"/>
        <sz val="12.0"/>
      </rPr>
      <t>annual</t>
    </r>
    <r>
      <rPr>
        <rFont val="Calibri"/>
        <color rgb="FF000000"/>
        <sz val="12.0"/>
      </rPr>
      <t xml:space="preserve"> debt service payments for ten years:</t>
    </r>
  </si>
  <si>
    <t>approximation all loans</t>
  </si>
  <si>
    <t>Uses of  Funds</t>
  </si>
  <si>
    <t>These uses are based on entries on "Assumptions" and best practice estimates. Costs will vary by location and region.</t>
  </si>
  <si>
    <t>Costs Updated:</t>
  </si>
  <si>
    <t>Do NOT change values on this worksheet.</t>
  </si>
  <si>
    <t>Site Acquisition</t>
  </si>
  <si>
    <t>If scenario is to Own.</t>
  </si>
  <si>
    <t>Shell Building &amp; Site Work</t>
  </si>
  <si>
    <t>If scenario is to Own - incl. grading, paving, landscaping.</t>
  </si>
  <si>
    <t>Leasehold Improvements</t>
  </si>
  <si>
    <t>Cost is affected by many factors: condition of building, landlord's work, materials used, local economy, etc.</t>
  </si>
  <si>
    <t>Equipment</t>
  </si>
  <si>
    <t>Cost is affected by the store layout and equipment selections.</t>
  </si>
  <si>
    <t>Inventory</t>
  </si>
  <si>
    <t>per sq ft of sales area</t>
  </si>
  <si>
    <t>Fees</t>
  </si>
  <si>
    <t>See detail below</t>
  </si>
  <si>
    <t>Pre-opening Admin Expense</t>
  </si>
  <si>
    <t>Basic expenses incurred in years prior to opening.</t>
  </si>
  <si>
    <t>Pre-opening Marketing Expense</t>
  </si>
  <si>
    <t>For promotions prior to opening.</t>
  </si>
  <si>
    <t>Pre-opening Personnel Expense</t>
  </si>
  <si>
    <r>
      <rPr>
        <rFont val="Calibri"/>
        <color theme="1"/>
        <sz val="12.0"/>
      </rPr>
      <t>Initially estimated as 1/10 of Year 1 Personnel Expense + salary/benefits/taxes for G.M. for 1 yr before Opening</t>
    </r>
    <r>
      <rPr>
        <rFont val="Calibri"/>
        <b/>
        <color theme="1"/>
        <sz val="12.0"/>
      </rPr>
      <t>.</t>
    </r>
  </si>
  <si>
    <t>Site Holding Cost</t>
  </si>
  <si>
    <t>Pre-opening Loan Interest Cost</t>
  </si>
  <si>
    <t>Crude estimate! Interest only , $2 million, 7.5% int, 50% avg draw, 6 months to draw.</t>
  </si>
  <si>
    <t>Post-opening Professional Support</t>
  </si>
  <si>
    <t>Consulting support in Year 1.</t>
  </si>
  <si>
    <t>NCG Membership deposit</t>
  </si>
  <si>
    <t>Consult with NCG regarding costs.</t>
  </si>
  <si>
    <t>Working Capital at Opening</t>
  </si>
  <si>
    <t xml:space="preserve">To cover initial negative cash flow. </t>
  </si>
  <si>
    <t>Subtotal</t>
  </si>
  <si>
    <t>Overrun Allowance</t>
  </si>
  <si>
    <t xml:space="preserve">Initially calculated at 15% of subtotal.  </t>
  </si>
  <si>
    <t>Total Uses</t>
  </si>
  <si>
    <t xml:space="preserve">/sq ft. </t>
  </si>
  <si>
    <t>Fees - Detail</t>
  </si>
  <si>
    <t>Consulting</t>
  </si>
  <si>
    <t>Market Study</t>
  </si>
  <si>
    <t>Financial Proforma</t>
  </si>
  <si>
    <t>Capital Campaign</t>
  </si>
  <si>
    <t>Legal</t>
  </si>
  <si>
    <t>Incorporation</t>
  </si>
  <si>
    <t>Member Loans, Preferred Shares</t>
  </si>
  <si>
    <t>Lease</t>
  </si>
  <si>
    <t>Architect/Contractor contracts</t>
  </si>
  <si>
    <t>Design &amp; Construction</t>
  </si>
  <si>
    <t>Preliminary Design</t>
  </si>
  <si>
    <t>Design (Arch, Eng, Store Design)</t>
  </si>
  <si>
    <t>Project Mangement</t>
  </si>
  <si>
    <t>Hiring, Training, Set-up</t>
  </si>
  <si>
    <t>Governance</t>
  </si>
  <si>
    <t>Managers</t>
  </si>
  <si>
    <t xml:space="preserve">Store &amp; Department Operations. </t>
  </si>
  <si>
    <t>General Manager Search</t>
  </si>
  <si>
    <t>Financing (Loan Origination Fees)</t>
  </si>
  <si>
    <t>Accounting</t>
  </si>
  <si>
    <t>Environmental</t>
  </si>
  <si>
    <t xml:space="preserve">Miscellaneous </t>
  </si>
  <si>
    <t>Site Holding - Detail</t>
  </si>
  <si>
    <t>Lease Deposit (3 months rent)</t>
  </si>
  <si>
    <t>Rent (4 months)</t>
  </si>
  <si>
    <t>Triple Net Exp: Taxes, Insurance, Maintenance (4 months)</t>
  </si>
  <si>
    <t>Utilities (2 months)</t>
  </si>
  <si>
    <t>Sources of Funds</t>
  </si>
  <si>
    <t>Enter assumptions on worksheet "Assumptions".</t>
  </si>
  <si>
    <r>
      <rPr>
        <rFont val="Calibri"/>
        <b/>
        <color theme="1"/>
        <sz val="12.0"/>
      </rPr>
      <t>Sources</t>
    </r>
    <r>
      <rPr>
        <rFont val="Calibri"/>
        <b val="0"/>
        <color theme="1"/>
        <sz val="12.0"/>
      </rPr>
      <t>:</t>
    </r>
  </si>
  <si>
    <t>Preferred Shares / Member Loans</t>
  </si>
  <si>
    <t>Subtotal Owners &amp; Related Sources</t>
  </si>
  <si>
    <t>Owner's Contribution should be 50% of Total Sources (or higher).</t>
  </si>
  <si>
    <t>Community Loan</t>
  </si>
  <si>
    <t>Subtotal External Subordinatated Sources</t>
  </si>
  <si>
    <t>Owners plus External Subordinated should be 75% of Total Sources (or higher).</t>
  </si>
  <si>
    <t xml:space="preserve">Bank Loan ("Secured Loan" or "Senior Debt") is automatically calculated as 15% or </t>
  </si>
  <si>
    <t>less of all sources. Bank financing can be difficult to obtain.</t>
  </si>
  <si>
    <t>Total Sources</t>
  </si>
  <si>
    <t>Sources &amp; Uses Cash Flow by Stage</t>
  </si>
  <si>
    <t xml:space="preserve">This page automatically calculates from entries on "Sources &amp; Uses Overall" and "Uses Detail". </t>
  </si>
  <si>
    <t>Enter actual cash sources and uses as you incur them in each stage.</t>
  </si>
  <si>
    <t>Stage 1</t>
  </si>
  <si>
    <t>Stage 2</t>
  </si>
  <si>
    <t>Stage 3</t>
  </si>
  <si>
    <t>Stage 4</t>
  </si>
  <si>
    <t>Stage 5</t>
  </si>
  <si>
    <t>Total</t>
  </si>
  <si>
    <t>Convene &amp; Prepare</t>
  </si>
  <si>
    <t>Grow &amp; Plan</t>
  </si>
  <si>
    <t>Connect &amp; Gather</t>
  </si>
  <si>
    <t>Excite &amp; Build</t>
  </si>
  <si>
    <t>Fullfill &amp; Stabilize</t>
  </si>
  <si>
    <t>Uses /  Sources</t>
  </si>
  <si>
    <t>Members by End of Stage</t>
  </si>
  <si>
    <t>OK?</t>
  </si>
  <si>
    <t>Cash - Beginning of Stage</t>
  </si>
  <si>
    <t>Total Uses of Cash during Stage</t>
  </si>
  <si>
    <t>Total Sources of Cash during Stage</t>
  </si>
  <si>
    <t>Cash - End of Stage</t>
  </si>
  <si>
    <t>The balance in cell G10 is for post-opening use.</t>
  </si>
  <si>
    <t>Uses of Cash:</t>
  </si>
  <si>
    <t>From "Uses"</t>
  </si>
  <si>
    <t>Store &amp; Department Operations</t>
  </si>
  <si>
    <t>Accounting Fees</t>
  </si>
  <si>
    <t>Environmental Fees</t>
  </si>
  <si>
    <t>Miscellaneous Fees</t>
  </si>
  <si>
    <t xml:space="preserve"> </t>
  </si>
  <si>
    <t>Lease Deposit</t>
  </si>
  <si>
    <t>Rent</t>
  </si>
  <si>
    <t>Taxes, Insurance, Maintenance</t>
  </si>
  <si>
    <t>Utilities</t>
  </si>
  <si>
    <t>Total Uses by Stage</t>
  </si>
  <si>
    <t>Check</t>
  </si>
  <si>
    <t>Sources of Cash:</t>
  </si>
  <si>
    <t>From "Sources"</t>
  </si>
  <si>
    <t>Tenant Finish Allowance</t>
  </si>
  <si>
    <t>Total Sources by Stage</t>
  </si>
  <si>
    <t>Through Stage 3 ("Connect &amp; Gather") your co-op should only use funds which are not obligated in some way until you have commitments</t>
  </si>
  <si>
    <t xml:space="preserve">   for ALL funding required. Do not use proceeds of a member loan campaign, or the sale of preferred shares or loan funds that must be repaid.</t>
  </si>
  <si>
    <t xml:space="preserve">   The exception is if co-op members lend funds for start-up expenses, after being told that it is possible they will never be repaid.</t>
  </si>
  <si>
    <t xml:space="preserve">Proceeds of a member loan campaign or the sale of preferred shares in Stage 3 should be "sequestered" in a separate account so that they </t>
  </si>
  <si>
    <t>can be repaid if the co-op is unable to move forward.</t>
  </si>
  <si>
    <t>Version</t>
  </si>
  <si>
    <t>Who</t>
  </si>
  <si>
    <t>Worksheet</t>
  </si>
  <si>
    <t>Location</t>
  </si>
  <si>
    <t>What</t>
  </si>
  <si>
    <t>2025-02-28</t>
  </si>
  <si>
    <t>Moffitt</t>
  </si>
  <si>
    <t>Increased Market Study fee to $14,000</t>
  </si>
  <si>
    <t>C18</t>
  </si>
  <si>
    <t>Added $3,000 to Market Study in Stage 1 for preliminary study</t>
  </si>
  <si>
    <t>2025-05-15</t>
  </si>
  <si>
    <t>C4</t>
  </si>
  <si>
    <t>Added input for Leasing or Owning</t>
  </si>
  <si>
    <t>C5</t>
  </si>
  <si>
    <t>Added input for purchase price if Owning</t>
  </si>
  <si>
    <t>Increased building, equipment, and inventory costs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</si>
</sst>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1">
    <numFmt numFmtId="164" formatCode="&quot;$&quot;#,##0_);\(&quot;$&quot;#,##0\)"/>
    <numFmt numFmtId="165" formatCode="&quot;$&quot;#,##0_);[Red]\(&quot;$&quot;#,##0\)"/>
    <numFmt numFmtId="166" formatCode="0_);\(0\)"/>
    <numFmt numFmtId="167" formatCode="_(&quot;$&quot;* #,##0_);_(&quot;$&quot;* \(#,##0\);_(&quot;$&quot;* &quot;-&quot;??_);_(@_)"/>
    <numFmt numFmtId="168" formatCode="&quot;$&quot;#,##0.00"/>
    <numFmt numFmtId="169" formatCode="&quot;$&quot;#,##0.00_);\(&quot;$&quot;#,##0.00\)"/>
    <numFmt numFmtId="170" formatCode="0.0%"/>
    <numFmt numFmtId="171" formatCode="_(&quot;$&quot;* #,##0_);_(&quot;$&quot;* \(#,##0\);_(&quot;$&quot;* &quot;0&quot;_);_(@_)"/>
    <numFmt numFmtId="172" formatCode="_(* #,##0_);_(* \(#,##0\);_(* &quot;-&quot;??_);_(@_)"/>
    <numFmt numFmtId="173" formatCode="_(* #,##0.00_);_(* \(#,##0.00\);_(* &quot;-&quot;??_);_(@_)"/>
    <numFmt numFmtId="174" formatCode="_(* #,##0_);_(* \(#,##0\);_(* &quot;0&quot;_);_(@_)"/>
  </numFmts>
  <fonts count="16">
    <font>
      <sz val="10.0"/>
      <color rgb="FF000000"/>
      <name val="Calibri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u/>
      <sz val="11.0"/>
      <color rgb="FF000000"/>
      <name val="Calibri"/>
    </font>
    <font>
      <sz val="11.0"/>
      <color theme="1"/>
      <name val="Calibri"/>
    </font>
    <font>
      <sz val="12.0"/>
      <color rgb="FF000000"/>
      <name val="Calibri"/>
    </font>
    <font>
      <b/>
      <sz val="12.0"/>
      <color theme="1"/>
      <name val="Calibri"/>
    </font>
    <font>
      <sz val="12.0"/>
      <color theme="1"/>
      <name val="Calibri"/>
    </font>
    <font/>
    <font>
      <i/>
      <sz val="12.0"/>
      <color theme="1"/>
      <name val="Calibri"/>
    </font>
    <font>
      <b/>
      <sz val="12.0"/>
      <color rgb="FF000000"/>
      <name val="Calibri"/>
    </font>
    <font>
      <sz val="12.0"/>
      <color rgb="FFFF0000"/>
      <name val="Calibri"/>
    </font>
    <font>
      <u/>
      <sz val="12.0"/>
      <color theme="1"/>
      <name val="Calibri"/>
    </font>
    <font>
      <u/>
      <sz val="12.0"/>
      <color theme="1"/>
      <name val="Calibri"/>
    </font>
    <font>
      <sz val="10.0"/>
      <color rgb="FF000000"/>
      <name val="Calibri"/>
    </font>
    <font>
      <color theme="1"/>
      <name val="Calibri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CD3A4"/>
        <bgColor rgb="FFFCD3A4"/>
      </patternFill>
    </fill>
    <fill>
      <patternFill patternType="solid">
        <fgColor rgb="FFCCECFF"/>
        <bgColor rgb="FFCCECFF"/>
      </patternFill>
    </fill>
    <fill>
      <patternFill patternType="solid">
        <fgColor rgb="FFF2F2F2"/>
        <bgColor rgb="FFF2F2F2"/>
      </patternFill>
    </fill>
    <fill>
      <patternFill patternType="solid">
        <fgColor rgb="FFFFE99C"/>
        <bgColor rgb="FFFFE99C"/>
      </patternFill>
    </fill>
    <fill>
      <patternFill patternType="solid">
        <fgColor rgb="FFDBD2CD"/>
        <bgColor rgb="FFDBD2CD"/>
      </patternFill>
    </fill>
    <fill>
      <patternFill patternType="solid">
        <fgColor theme="0"/>
        <bgColor theme="0"/>
      </patternFill>
    </fill>
    <fill>
      <patternFill patternType="solid">
        <fgColor rgb="FFFFF4CD"/>
        <bgColor rgb="FFFFF4CD"/>
      </patternFill>
    </fill>
  </fills>
  <borders count="2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D8D8D8"/>
      </bottom>
    </border>
    <border>
      <top style="thin">
        <color rgb="FFD8D8D8"/>
      </top>
      <bottom style="thin">
        <color rgb="FFD8D8D8"/>
      </bottom>
    </border>
    <border>
      <left/>
      <right/>
      <top style="thin">
        <color rgb="FFD8D8D8"/>
      </top>
      <bottom style="thin">
        <color rgb="FFD8D8D8"/>
      </bottom>
    </border>
    <border>
      <bottom style="thin">
        <color rgb="FFBFBFBF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6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2" numFmtId="0" xfId="0" applyBorder="1" applyFont="1"/>
    <xf borderId="2" fillId="0" fontId="2" numFmtId="0" xfId="0" applyBorder="1" applyFont="1"/>
    <xf borderId="3" fillId="0" fontId="2" numFmtId="0" xfId="0" applyBorder="1" applyFont="1"/>
    <xf borderId="0" fillId="0" fontId="2" numFmtId="14" xfId="0" applyFont="1" applyNumberFormat="1"/>
    <xf borderId="4" fillId="2" fontId="2" numFmtId="14" xfId="0" applyBorder="1" applyFill="1" applyFont="1" applyNumberFormat="1"/>
    <xf borderId="0" fillId="0" fontId="2" numFmtId="0" xfId="0" applyAlignment="1" applyFont="1">
      <alignment horizontal="left"/>
    </xf>
    <xf borderId="4" fillId="3" fontId="3" numFmtId="0" xfId="0" applyAlignment="1" applyBorder="1" applyFill="1" applyFont="1">
      <alignment readingOrder="0"/>
    </xf>
    <xf borderId="4" fillId="3" fontId="2" numFmtId="0" xfId="0" applyBorder="1" applyFont="1"/>
    <xf borderId="0" fillId="0" fontId="4" numFmtId="0" xfId="0" applyAlignment="1" applyFont="1">
      <alignment horizontal="left" vertical="center"/>
    </xf>
    <xf borderId="0" fillId="0" fontId="5" numFmtId="0" xfId="0" applyFont="1"/>
    <xf borderId="4" fillId="4" fontId="6" numFmtId="164" xfId="0" applyAlignment="1" applyBorder="1" applyFill="1" applyFont="1" applyNumberFormat="1">
      <alignment vertical="center"/>
    </xf>
    <xf borderId="0" fillId="0" fontId="5" numFmtId="0" xfId="0" applyAlignment="1" applyFont="1">
      <alignment horizontal="center"/>
    </xf>
    <xf borderId="0" fillId="0" fontId="6" numFmtId="0" xfId="0" applyAlignment="1" applyFont="1">
      <alignment vertical="center"/>
    </xf>
    <xf borderId="5" fillId="0" fontId="5" numFmtId="0" xfId="0" applyAlignment="1" applyBorder="1" applyFont="1">
      <alignment horizontal="center"/>
    </xf>
    <xf borderId="5" fillId="0" fontId="7" numFmtId="164" xfId="0" applyAlignment="1" applyBorder="1" applyFont="1" applyNumberFormat="1">
      <alignment horizontal="center" vertical="center"/>
    </xf>
    <xf borderId="5" fillId="0" fontId="8" numFmtId="0" xfId="0" applyBorder="1" applyFont="1"/>
    <xf borderId="0" fillId="0" fontId="7" numFmtId="0" xfId="0" applyAlignment="1" applyFont="1">
      <alignment vertical="center"/>
    </xf>
    <xf borderId="6" fillId="4" fontId="7" numFmtId="0" xfId="0" applyAlignment="1" applyBorder="1" applyFont="1">
      <alignment horizontal="center" vertical="center"/>
    </xf>
    <xf borderId="7" fillId="0" fontId="7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left" shrinkToFit="0" wrapText="1"/>
    </xf>
    <xf borderId="9" fillId="0" fontId="8" numFmtId="0" xfId="0" applyBorder="1" applyFont="1"/>
    <xf borderId="0" fillId="0" fontId="7" numFmtId="0" xfId="0" applyAlignment="1" applyFont="1">
      <alignment shrinkToFit="0" vertical="center" wrapText="1"/>
    </xf>
    <xf borderId="10" fillId="4" fontId="7" numFmtId="165" xfId="0" applyAlignment="1" applyBorder="1" applyFont="1" applyNumberFormat="1">
      <alignment horizontal="center" vertical="center"/>
    </xf>
    <xf borderId="11" fillId="0" fontId="7" numFmtId="0" xfId="0" applyAlignment="1" applyBorder="1" applyFont="1">
      <alignment vertical="center"/>
    </xf>
    <xf borderId="12" fillId="0" fontId="5" numFmtId="0" xfId="0" applyAlignment="1" applyBorder="1" applyFont="1">
      <alignment horizontal="left" shrinkToFit="0" wrapText="1"/>
    </xf>
    <xf borderId="13" fillId="0" fontId="8" numFmtId="0" xfId="0" applyBorder="1" applyFont="1"/>
    <xf borderId="12" fillId="0" fontId="7" numFmtId="0" xfId="0" applyAlignment="1" applyBorder="1" applyFont="1">
      <alignment vertical="center"/>
    </xf>
    <xf borderId="11" fillId="0" fontId="5" numFmtId="0" xfId="0" applyBorder="1" applyFont="1"/>
    <xf borderId="13" fillId="0" fontId="5" numFmtId="0" xfId="0" applyAlignment="1" applyBorder="1" applyFont="1">
      <alignment shrinkToFit="0" wrapText="1"/>
    </xf>
    <xf borderId="10" fillId="4" fontId="7" numFmtId="37" xfId="0" applyAlignment="1" applyBorder="1" applyFont="1" applyNumberFormat="1">
      <alignment horizontal="center" vertical="center"/>
    </xf>
    <xf borderId="11" fillId="0" fontId="7" numFmtId="37" xfId="0" applyAlignment="1" applyBorder="1" applyFont="1" applyNumberFormat="1">
      <alignment horizontal="center" vertical="center"/>
    </xf>
    <xf borderId="12" fillId="0" fontId="7" numFmtId="37" xfId="0" applyAlignment="1" applyBorder="1" applyFont="1" applyNumberFormat="1">
      <alignment horizontal="center" vertical="center"/>
    </xf>
    <xf borderId="12" fillId="0" fontId="7" numFmtId="0" xfId="0" applyAlignment="1" applyBorder="1" applyFont="1">
      <alignment horizontal="left" shrinkToFit="0" vertical="center" wrapText="1"/>
    </xf>
    <xf borderId="13" fillId="0" fontId="7" numFmtId="0" xfId="0" applyAlignment="1" applyBorder="1" applyFont="1">
      <alignment shrinkToFit="0" vertical="center" wrapText="1"/>
    </xf>
    <xf borderId="10" fillId="4" fontId="7" numFmtId="164" xfId="0" applyAlignment="1" applyBorder="1" applyFont="1" applyNumberFormat="1">
      <alignment horizontal="center" vertical="center"/>
    </xf>
    <xf borderId="11" fillId="0" fontId="7" numFmtId="164" xfId="0" applyAlignment="1" applyBorder="1" applyFont="1" applyNumberFormat="1">
      <alignment horizontal="center" vertical="center"/>
    </xf>
    <xf borderId="0" fillId="0" fontId="7" numFmtId="164" xfId="0" applyAlignment="1" applyFont="1" applyNumberFormat="1">
      <alignment horizontal="center" vertical="center"/>
    </xf>
    <xf borderId="12" fillId="0" fontId="7" numFmtId="164" xfId="0" applyAlignment="1" applyBorder="1" applyFont="1" applyNumberFormat="1">
      <alignment horizontal="center" vertical="center"/>
    </xf>
    <xf borderId="13" fillId="0" fontId="9" numFmtId="0" xfId="0" applyAlignment="1" applyBorder="1" applyFont="1">
      <alignment shrinkToFit="0" vertical="center" wrapText="1"/>
    </xf>
    <xf borderId="0" fillId="0" fontId="7" numFmtId="0" xfId="0" applyAlignment="1" applyFont="1">
      <alignment horizontal="left" vertical="center"/>
    </xf>
    <xf borderId="11" fillId="0" fontId="7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10" fillId="4" fontId="7" numFmtId="166" xfId="0" applyAlignment="1" applyBorder="1" applyFont="1" applyNumberFormat="1">
      <alignment horizontal="center" vertical="center"/>
    </xf>
    <xf borderId="12" fillId="0" fontId="7" numFmtId="167" xfId="0" applyAlignment="1" applyBorder="1" applyFont="1" applyNumberFormat="1">
      <alignment vertical="center"/>
    </xf>
    <xf borderId="11" fillId="0" fontId="7" numFmtId="167" xfId="0" applyAlignment="1" applyBorder="1" applyFont="1" applyNumberFormat="1">
      <alignment vertical="center"/>
    </xf>
    <xf borderId="0" fillId="0" fontId="7" numFmtId="167" xfId="0" applyAlignment="1" applyFont="1" applyNumberFormat="1">
      <alignment vertical="center"/>
    </xf>
    <xf borderId="10" fillId="4" fontId="7" numFmtId="168" xfId="0" applyAlignment="1" applyBorder="1" applyFont="1" applyNumberFormat="1">
      <alignment horizontal="center" vertical="center"/>
    </xf>
    <xf borderId="11" fillId="0" fontId="7" numFmtId="169" xfId="0" applyAlignment="1" applyBorder="1" applyFont="1" applyNumberFormat="1">
      <alignment horizontal="center" vertical="center"/>
    </xf>
    <xf borderId="0" fillId="0" fontId="7" numFmtId="169" xfId="0" applyAlignment="1" applyFont="1" applyNumberFormat="1">
      <alignment horizontal="left" vertical="center"/>
    </xf>
    <xf borderId="12" fillId="0" fontId="7" numFmtId="168" xfId="0" applyAlignment="1" applyBorder="1" applyFont="1" applyNumberFormat="1">
      <alignment horizontal="center" vertical="center"/>
    </xf>
    <xf borderId="12" fillId="0" fontId="5" numFmtId="0" xfId="0" applyBorder="1" applyFont="1"/>
    <xf borderId="14" fillId="4" fontId="7" numFmtId="168" xfId="0" applyAlignment="1" applyBorder="1" applyFont="1" applyNumberFormat="1">
      <alignment horizontal="center" vertical="center"/>
    </xf>
    <xf borderId="15" fillId="0" fontId="7" numFmtId="169" xfId="0" applyAlignment="1" applyBorder="1" applyFont="1" applyNumberFormat="1">
      <alignment horizontal="center" vertical="center"/>
    </xf>
    <xf borderId="5" fillId="0" fontId="7" numFmtId="169" xfId="0" applyAlignment="1" applyBorder="1" applyFont="1" applyNumberFormat="1">
      <alignment horizontal="left" vertical="center"/>
    </xf>
    <xf borderId="16" fillId="0" fontId="5" numFmtId="0" xfId="0" applyAlignment="1" applyBorder="1" applyFont="1">
      <alignment shrinkToFit="0" wrapText="1"/>
    </xf>
    <xf borderId="0" fillId="0" fontId="5" numFmtId="0" xfId="0" applyAlignment="1" applyFont="1">
      <alignment shrinkToFit="0" wrapText="1"/>
    </xf>
    <xf borderId="0" fillId="0" fontId="7" numFmtId="37" xfId="0" applyAlignment="1" applyFont="1" applyNumberFormat="1">
      <alignment horizontal="center" vertical="center"/>
    </xf>
    <xf borderId="0" fillId="0" fontId="7" numFmtId="0" xfId="0" applyAlignment="1" applyFont="1">
      <alignment horizontal="left" shrinkToFit="0" vertical="center" wrapText="1"/>
    </xf>
    <xf borderId="0" fillId="0" fontId="5" numFmtId="37" xfId="0" applyFont="1" applyNumberFormat="1"/>
    <xf borderId="0" fillId="0" fontId="10" numFmtId="164" xfId="0" applyFont="1" applyNumberFormat="1"/>
    <xf borderId="17" fillId="5" fontId="10" numFmtId="0" xfId="0" applyBorder="1" applyFill="1" applyFont="1"/>
    <xf borderId="18" fillId="5" fontId="5" numFmtId="0" xfId="0" applyBorder="1" applyFont="1"/>
    <xf borderId="19" fillId="5" fontId="5" numFmtId="0" xfId="0" applyBorder="1" applyFont="1"/>
    <xf borderId="0" fillId="0" fontId="10" numFmtId="0" xfId="0" applyFont="1"/>
    <xf borderId="0" fillId="0" fontId="5" numFmtId="164" xfId="0" applyFont="1" applyNumberFormat="1"/>
    <xf borderId="0" fillId="0" fontId="5" numFmtId="170" xfId="0" applyAlignment="1" applyFont="1" applyNumberFormat="1">
      <alignment horizontal="center"/>
    </xf>
    <xf borderId="4" fillId="4" fontId="5" numFmtId="164" xfId="0" applyBorder="1" applyFont="1" applyNumberFormat="1"/>
    <xf borderId="0" fillId="0" fontId="5" numFmtId="0" xfId="0" applyAlignment="1" applyFont="1">
      <alignment vertical="center"/>
    </xf>
    <xf borderId="0" fillId="0" fontId="5" numFmtId="164" xfId="0" applyAlignment="1" applyFont="1" applyNumberFormat="1">
      <alignment vertical="center"/>
    </xf>
    <xf borderId="0" fillId="0" fontId="5" numFmtId="170" xfId="0" applyAlignment="1" applyFont="1" applyNumberFormat="1">
      <alignment horizontal="center" vertical="center"/>
    </xf>
    <xf borderId="0" fillId="0" fontId="5" numFmtId="0" xfId="0" applyAlignment="1" applyFont="1">
      <alignment horizontal="left" shrinkToFit="0" wrapText="1"/>
    </xf>
    <xf borderId="0" fillId="0" fontId="10" numFmtId="37" xfId="0" applyFont="1" applyNumberFormat="1"/>
    <xf borderId="20" fillId="0" fontId="10" numFmtId="164" xfId="0" applyAlignment="1" applyBorder="1" applyFont="1" applyNumberFormat="1">
      <alignment shrinkToFit="0" wrapText="1"/>
    </xf>
    <xf borderId="21" fillId="0" fontId="5" numFmtId="0" xfId="0" applyBorder="1" applyFont="1"/>
    <xf borderId="22" fillId="0" fontId="5" numFmtId="164" xfId="0" applyBorder="1" applyFont="1" applyNumberFormat="1"/>
    <xf borderId="17" fillId="5" fontId="5" numFmtId="0" xfId="0" applyBorder="1" applyFont="1"/>
    <xf borderId="19" fillId="5" fontId="5" numFmtId="164" xfId="0" applyBorder="1" applyFont="1" applyNumberFormat="1"/>
    <xf borderId="4" fillId="4" fontId="5" numFmtId="10" xfId="0" applyAlignment="1" applyBorder="1" applyFont="1" applyNumberFormat="1">
      <alignment horizontal="center"/>
    </xf>
    <xf borderId="4" fillId="4" fontId="5" numFmtId="0" xfId="0" applyAlignment="1" applyBorder="1" applyFont="1">
      <alignment horizontal="center"/>
    </xf>
    <xf borderId="0" fillId="0" fontId="5" numFmtId="14" xfId="0" applyFont="1" applyNumberFormat="1"/>
    <xf borderId="17" fillId="2" fontId="10" numFmtId="0" xfId="0" applyBorder="1" applyFont="1"/>
    <xf borderId="18" fillId="2" fontId="5" numFmtId="0" xfId="0" applyBorder="1" applyFont="1"/>
    <xf borderId="19" fillId="2" fontId="5" numFmtId="0" xfId="0" applyBorder="1" applyFont="1"/>
    <xf borderId="23" fillId="0" fontId="5" numFmtId="14" xfId="0" applyBorder="1" applyFont="1" applyNumberFormat="1"/>
    <xf borderId="23" fillId="0" fontId="5" numFmtId="0" xfId="0" applyBorder="1" applyFont="1"/>
    <xf borderId="24" fillId="0" fontId="7" numFmtId="0" xfId="0" applyAlignment="1" applyBorder="1" applyFont="1">
      <alignment horizontal="left" vertical="center"/>
    </xf>
    <xf borderId="24" fillId="0" fontId="7" numFmtId="0" xfId="0" applyAlignment="1" applyBorder="1" applyFont="1">
      <alignment vertical="center"/>
    </xf>
    <xf borderId="24" fillId="0" fontId="7" numFmtId="171" xfId="0" applyAlignment="1" applyBorder="1" applyFont="1" applyNumberFormat="1">
      <alignment vertical="center"/>
    </xf>
    <xf borderId="24" fillId="0" fontId="7" numFmtId="167" xfId="0" applyAlignment="1" applyBorder="1" applyFont="1" applyNumberFormat="1">
      <alignment vertical="center"/>
    </xf>
    <xf borderId="25" fillId="2" fontId="7" numFmtId="167" xfId="0" applyAlignment="1" applyBorder="1" applyFont="1" applyNumberFormat="1">
      <alignment vertical="center"/>
    </xf>
    <xf borderId="24" fillId="0" fontId="7" numFmtId="0" xfId="0" applyAlignment="1" applyBorder="1" applyFont="1">
      <alignment shrinkToFit="0" vertical="center" wrapText="1"/>
    </xf>
    <xf borderId="25" fillId="2" fontId="7" numFmtId="170" xfId="0" applyAlignment="1" applyBorder="1" applyFont="1" applyNumberFormat="1">
      <alignment vertical="center"/>
    </xf>
    <xf borderId="0" fillId="0" fontId="7" numFmtId="0" xfId="0" applyFont="1"/>
    <xf borderId="25" fillId="2" fontId="7" numFmtId="171" xfId="0" applyAlignment="1" applyBorder="1" applyFont="1" applyNumberFormat="1">
      <alignment vertical="center"/>
    </xf>
    <xf borderId="4" fillId="2" fontId="7" numFmtId="9" xfId="0" applyAlignment="1" applyBorder="1" applyFont="1" applyNumberFormat="1">
      <alignment shrinkToFit="0" vertical="center" wrapText="1"/>
    </xf>
    <xf borderId="20" fillId="0" fontId="6" numFmtId="167" xfId="0" applyAlignment="1" applyBorder="1" applyFont="1" applyNumberFormat="1">
      <alignment vertical="center"/>
    </xf>
    <xf borderId="0" fillId="0" fontId="6" numFmtId="0" xfId="0" applyAlignment="1" applyFont="1">
      <alignment shrinkToFit="0" vertical="center" wrapText="1"/>
    </xf>
    <xf borderId="0" fillId="0" fontId="7" numFmtId="0" xfId="0" applyAlignment="1" applyFont="1">
      <alignment horizontal="left"/>
    </xf>
    <xf borderId="0" fillId="0" fontId="7" numFmtId="167" xfId="0" applyFont="1" applyNumberFormat="1"/>
    <xf borderId="4" fillId="2" fontId="7" numFmtId="9" xfId="0" applyBorder="1" applyFont="1" applyNumberFormat="1"/>
    <xf borderId="0" fillId="0" fontId="6" numFmtId="167" xfId="0" applyAlignment="1" applyFont="1" applyNumberFormat="1">
      <alignment vertical="center"/>
    </xf>
    <xf borderId="4" fillId="2" fontId="7" numFmtId="167" xfId="0" applyBorder="1" applyFont="1" applyNumberFormat="1"/>
    <xf borderId="20" fillId="0" fontId="7" numFmtId="167" xfId="0" applyBorder="1" applyFont="1" applyNumberFormat="1"/>
    <xf borderId="0" fillId="0" fontId="6" numFmtId="0" xfId="0" applyFont="1"/>
    <xf borderId="23" fillId="0" fontId="7" numFmtId="0" xfId="0" applyAlignment="1" applyBorder="1" applyFont="1">
      <alignment horizontal="left" vertical="center"/>
    </xf>
    <xf borderId="23" fillId="0" fontId="7" numFmtId="167" xfId="0" applyAlignment="1" applyBorder="1" applyFont="1" applyNumberFormat="1">
      <alignment vertical="center"/>
    </xf>
    <xf borderId="23" fillId="0" fontId="7" numFmtId="10" xfId="0" applyAlignment="1" applyBorder="1" applyFont="1" applyNumberFormat="1">
      <alignment vertical="center"/>
    </xf>
    <xf borderId="23" fillId="0" fontId="7" numFmtId="0" xfId="0" applyAlignment="1" applyBorder="1" applyFont="1">
      <alignment shrinkToFit="0" vertical="center" wrapText="1"/>
    </xf>
    <xf borderId="24" fillId="0" fontId="7" numFmtId="10" xfId="0" applyAlignment="1" applyBorder="1" applyFont="1" applyNumberFormat="1">
      <alignment vertical="center"/>
    </xf>
    <xf borderId="24" fillId="0" fontId="5" numFmtId="0" xfId="0" applyAlignment="1" applyBorder="1" applyFont="1">
      <alignment horizontal="left"/>
    </xf>
    <xf borderId="0" fillId="0" fontId="7" numFmtId="10" xfId="0" applyAlignment="1" applyFont="1" applyNumberFormat="1">
      <alignment vertical="center"/>
    </xf>
    <xf borderId="20" fillId="0" fontId="6" numFmtId="10" xfId="0" applyAlignment="1" applyBorder="1" applyFont="1" applyNumberFormat="1">
      <alignment vertical="center"/>
    </xf>
    <xf borderId="0" fillId="0" fontId="5" numFmtId="0" xfId="0" applyAlignment="1" applyFont="1">
      <alignment horizontal="left"/>
    </xf>
    <xf borderId="26" fillId="0" fontId="7" numFmtId="167" xfId="0" applyAlignment="1" applyBorder="1" applyFont="1" applyNumberFormat="1">
      <alignment vertical="center"/>
    </xf>
    <xf borderId="0" fillId="0" fontId="11" numFmtId="0" xfId="0" applyAlignment="1" applyFont="1">
      <alignment shrinkToFit="0" vertical="center" wrapText="1"/>
    </xf>
    <xf borderId="20" fillId="0" fontId="6" numFmtId="10" xfId="0" applyAlignment="1" applyBorder="1" applyFont="1" applyNumberFormat="1">
      <alignment shrinkToFit="0" vertical="center" wrapText="1"/>
    </xf>
    <xf borderId="0" fillId="0" fontId="6" numFmtId="10" xfId="0" applyAlignment="1" applyFont="1" applyNumberFormat="1">
      <alignment shrinkToFit="0" vertical="center" wrapText="1"/>
    </xf>
    <xf borderId="0" fillId="0" fontId="7" numFmtId="172" xfId="0" applyFont="1" applyNumberFormat="1"/>
    <xf borderId="4" fillId="6" fontId="6" numFmtId="172" xfId="0" applyAlignment="1" applyBorder="1" applyFill="1" applyFont="1" applyNumberFormat="1">
      <alignment horizontal="center"/>
    </xf>
    <xf borderId="0" fillId="0" fontId="6" numFmtId="172" xfId="0" applyAlignment="1" applyFont="1" applyNumberFormat="1">
      <alignment horizontal="center"/>
    </xf>
    <xf borderId="0" fillId="0" fontId="6" numFmtId="0" xfId="0" applyAlignment="1" applyFont="1">
      <alignment horizontal="center"/>
    </xf>
    <xf borderId="0" fillId="0" fontId="6" numFmtId="172" xfId="0" applyAlignment="1" applyFont="1" applyNumberFormat="1">
      <alignment horizontal="center" shrinkToFit="0" wrapText="1"/>
    </xf>
    <xf borderId="0" fillId="0" fontId="6" numFmtId="0" xfId="0" applyAlignment="1" applyFont="1">
      <alignment horizontal="center" shrinkToFit="0" wrapText="1"/>
    </xf>
    <xf borderId="0" fillId="0" fontId="7" numFmtId="0" xfId="0" applyAlignment="1" applyFont="1">
      <alignment horizontal="right"/>
    </xf>
    <xf borderId="27" fillId="0" fontId="7" numFmtId="37" xfId="0" applyAlignment="1" applyBorder="1" applyFont="1" applyNumberFormat="1">
      <alignment horizontal="center"/>
    </xf>
    <xf borderId="27" fillId="0" fontId="7" numFmtId="172" xfId="0" applyAlignment="1" applyBorder="1" applyFont="1" applyNumberFormat="1">
      <alignment horizontal="center"/>
    </xf>
    <xf borderId="27" fillId="0" fontId="6" numFmtId="172" xfId="0" applyAlignment="1" applyBorder="1" applyFont="1" applyNumberFormat="1">
      <alignment horizontal="left"/>
    </xf>
    <xf borderId="0" fillId="0" fontId="7" numFmtId="172" xfId="0" applyAlignment="1" applyFont="1" applyNumberFormat="1">
      <alignment horizontal="left"/>
    </xf>
    <xf borderId="0" fillId="0" fontId="7" numFmtId="173" xfId="0" applyFont="1" applyNumberFormat="1"/>
    <xf borderId="0" fillId="0" fontId="6" numFmtId="174" xfId="0" applyFont="1" applyNumberFormat="1"/>
    <xf borderId="0" fillId="0" fontId="7" numFmtId="174" xfId="0" applyFont="1" applyNumberFormat="1"/>
    <xf borderId="4" fillId="7" fontId="6" numFmtId="0" xfId="0" applyBorder="1" applyFill="1" applyFont="1"/>
    <xf borderId="4" fillId="7" fontId="7" numFmtId="167" xfId="0" applyAlignment="1" applyBorder="1" applyFont="1" applyNumberFormat="1">
      <alignment horizontal="center"/>
    </xf>
    <xf borderId="4" fillId="7" fontId="7" numFmtId="167" xfId="0" applyBorder="1" applyFont="1" applyNumberFormat="1"/>
    <xf borderId="0" fillId="0" fontId="12" numFmtId="0" xfId="0" applyAlignment="1" applyFont="1">
      <alignment horizontal="left"/>
    </xf>
    <xf borderId="0" fillId="0" fontId="7" numFmtId="174" xfId="0" applyAlignment="1" applyFont="1" applyNumberFormat="1">
      <alignment horizontal="right"/>
    </xf>
    <xf borderId="20" fillId="0" fontId="6" numFmtId="174" xfId="0" applyBorder="1" applyFont="1" applyNumberFormat="1"/>
    <xf borderId="0" fillId="0" fontId="13" numFmtId="174" xfId="0" applyFont="1" applyNumberFormat="1"/>
    <xf borderId="4" fillId="7" fontId="7" numFmtId="174" xfId="0" applyAlignment="1" applyBorder="1" applyFont="1" applyNumberFormat="1">
      <alignment horizontal="left"/>
    </xf>
    <xf borderId="4" fillId="7" fontId="7" numFmtId="174" xfId="0" applyBorder="1" applyFont="1" applyNumberFormat="1"/>
    <xf borderId="0" fillId="0" fontId="7" numFmtId="37" xfId="0" applyFont="1" applyNumberFormat="1"/>
    <xf quotePrefix="1" borderId="4" fillId="8" fontId="7" numFmtId="0" xfId="0" applyBorder="1" applyFill="1" applyFont="1"/>
    <xf borderId="4" fillId="8" fontId="7" numFmtId="174" xfId="0" applyBorder="1" applyFont="1" applyNumberFormat="1"/>
    <xf quotePrefix="1" borderId="4" fillId="8" fontId="7" numFmtId="0" xfId="0" applyAlignment="1" applyBorder="1" applyFont="1">
      <alignment horizontal="left"/>
    </xf>
    <xf borderId="4" fillId="8" fontId="7" numFmtId="0" xfId="0" applyAlignment="1" applyBorder="1" applyFont="1">
      <alignment horizontal="left"/>
    </xf>
    <xf borderId="4" fillId="8" fontId="7" numFmtId="0" xfId="0" applyBorder="1" applyFont="1"/>
    <xf borderId="11" fillId="0" fontId="7" numFmtId="172" xfId="0" applyBorder="1" applyFont="1" applyNumberFormat="1"/>
    <xf borderId="17" fillId="9" fontId="14" numFmtId="0" xfId="0" applyAlignment="1" applyBorder="1" applyFill="1" applyFont="1">
      <alignment horizontal="center" vertical="center"/>
    </xf>
    <xf borderId="18" fillId="9" fontId="14" numFmtId="0" xfId="0" applyAlignment="1" applyBorder="1" applyFont="1">
      <alignment horizontal="center" vertical="center"/>
    </xf>
    <xf borderId="19" fillId="9" fontId="14" numFmtId="0" xfId="0" applyBorder="1" applyFont="1"/>
    <xf quotePrefix="1" borderId="0" fillId="0" fontId="14" numFmtId="14" xfId="0" applyAlignment="1" applyFont="1" applyNumberFormat="1">
      <alignment horizontal="center"/>
    </xf>
    <xf borderId="0" fillId="0" fontId="14" numFmtId="0" xfId="0" applyAlignment="1" applyFont="1">
      <alignment horizontal="center"/>
    </xf>
    <xf borderId="0" fillId="0" fontId="15" numFmtId="0" xfId="0" applyFont="1"/>
    <xf borderId="0" fillId="0" fontId="14" numFmtId="0" xfId="0" applyFont="1"/>
    <xf quotePrefix="1" borderId="20" fillId="0" fontId="14" numFmtId="14" xfId="0" applyAlignment="1" applyBorder="1" applyFont="1" applyNumberFormat="1">
      <alignment horizontal="center"/>
    </xf>
    <xf borderId="20" fillId="0" fontId="14" numFmtId="0" xfId="0" applyAlignment="1" applyBorder="1" applyFont="1">
      <alignment horizontal="center"/>
    </xf>
    <xf borderId="20" fillId="0" fontId="14" numFmtId="0" xfId="0" applyBorder="1" applyFont="1"/>
    <xf borderId="0" fillId="0" fontId="14" numFmtId="14" xfId="0" applyAlignment="1" applyFont="1" applyNumberFormat="1">
      <alignment horizontal="center"/>
    </xf>
  </cellXfs>
  <cellStyles count="1">
    <cellStyle xfId="0" name="Normal" builtinId="0"/>
  </cellStyles>
  <dxfs count="2">
    <dxf>
      <font/>
      <fill>
        <patternFill patternType="solid">
          <fgColor rgb="FFFFD1D1"/>
          <bgColor rgb="FFFFD1D1"/>
        </patternFill>
      </fill>
      <border/>
    </dxf>
    <dxf>
      <font/>
      <fill>
        <patternFill patternType="solid">
          <fgColor rgb="FFCEEAB0"/>
          <bgColor rgb="FFCEEAB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2998E3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fci.coop/framework-action-guide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4.0"/>
    <col customWidth="1" min="2" max="2" width="9.57"/>
    <col customWidth="1" min="3" max="3" width="87.71"/>
    <col customWidth="1" min="4" max="26" width="9.14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 t="s">
        <v>1</v>
      </c>
      <c r="B3" s="4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6" t="s">
        <v>2</v>
      </c>
      <c r="B4" s="7">
        <v>45832.0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2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3" t="s">
        <v>5</v>
      </c>
      <c r="B8" s="4"/>
      <c r="C8" s="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8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9" t="s">
        <v>7</v>
      </c>
      <c r="B11" s="10"/>
      <c r="C11" s="10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2" t="s">
        <v>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2" t="s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8" t="s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8" t="s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8" t="s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8" t="s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8" t="s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8" t="s">
        <v>15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8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8" t="s">
        <v>16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8" t="s">
        <v>17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8" t="s">
        <v>18</v>
      </c>
      <c r="B26" s="8" t="s">
        <v>19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8" t="s">
        <v>20</v>
      </c>
      <c r="B27" s="8" t="s">
        <v>21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8" t="s">
        <v>22</v>
      </c>
      <c r="B28" s="2" t="s">
        <v>23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8" t="s">
        <v>24</v>
      </c>
      <c r="B29" s="2" t="s">
        <v>25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8" t="s">
        <v>26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8" t="s">
        <v>27</v>
      </c>
      <c r="B31" s="2" t="s">
        <v>28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8" t="s">
        <v>29</v>
      </c>
      <c r="B32" s="2" t="s">
        <v>30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8" t="s">
        <v>31</v>
      </c>
      <c r="B33" s="2" t="s">
        <v>32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11" t="s">
        <v>34</v>
      </c>
      <c r="B37" s="2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8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11" t="s">
        <v>37</v>
      </c>
      <c r="B39" s="2" t="s">
        <v>38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8" t="s">
        <v>39</v>
      </c>
      <c r="B40" s="2" t="s">
        <v>40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8"/>
      <c r="B41" s="8" t="s">
        <v>41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8"/>
      <c r="B42" s="8" t="s">
        <v>42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8" t="s">
        <v>43</v>
      </c>
      <c r="B43" s="2" t="s">
        <v>44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8"/>
      <c r="B44" s="8" t="s">
        <v>45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8" t="s">
        <v>46</v>
      </c>
      <c r="B45" s="2" t="s">
        <v>47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8"/>
      <c r="B46" s="8" t="s">
        <v>48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8" t="s">
        <v>49</v>
      </c>
      <c r="B47" s="2" t="s">
        <v>50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8"/>
      <c r="B48" s="8" t="s">
        <v>51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8" t="s">
        <v>52</v>
      </c>
      <c r="B49" s="2" t="s">
        <v>53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8" t="s">
        <v>54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8" t="s">
        <v>55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8" t="s">
        <v>56</v>
      </c>
      <c r="B52" s="2" t="s">
        <v>57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8" t="s">
        <v>58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8" t="s">
        <v>59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8" t="s">
        <v>60</v>
      </c>
      <c r="B55" s="2" t="s">
        <v>61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8" t="s">
        <v>62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8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 t="s">
        <v>63</v>
      </c>
      <c r="B58" s="8" t="s">
        <v>64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 t="s">
        <v>65</v>
      </c>
      <c r="B59" s="8" t="s">
        <v>66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 t="s">
        <v>67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1" t="s">
        <v>12</v>
      </c>
      <c r="B63" s="2" t="s">
        <v>68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 t="s">
        <v>69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8" t="s">
        <v>70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 t="s">
        <v>71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8" t="s">
        <v>72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1" t="s">
        <v>13</v>
      </c>
      <c r="B69" s="2" t="s">
        <v>73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1" t="s">
        <v>74</v>
      </c>
      <c r="B71" s="2" t="s">
        <v>75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8" t="s">
        <v>76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:id="rId1" ref="A11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0"/>
    <col customWidth="1" min="2" max="2" width="52.86"/>
    <col customWidth="1" min="3" max="3" width="13.86"/>
    <col customWidth="1" min="4" max="5" width="13.29"/>
    <col customWidth="1" min="6" max="6" width="37.71"/>
    <col customWidth="1" min="7" max="7" width="5.14"/>
    <col customWidth="1" min="8" max="26" width="9.14"/>
  </cols>
  <sheetData>
    <row r="1" ht="4.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2"/>
      <c r="B2" s="13" t="s">
        <v>77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2"/>
      <c r="B3" s="12"/>
      <c r="C3" s="14" t="s">
        <v>78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12"/>
      <c r="B4" s="15" t="s">
        <v>79</v>
      </c>
      <c r="C4" s="16" t="s">
        <v>11</v>
      </c>
      <c r="D4" s="17" t="s">
        <v>80</v>
      </c>
      <c r="E4" s="17" t="s">
        <v>19</v>
      </c>
      <c r="F4" s="18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33.75" customHeight="1">
      <c r="A5" s="12"/>
      <c r="B5" s="19" t="s">
        <v>81</v>
      </c>
      <c r="C5" s="20" t="s">
        <v>82</v>
      </c>
      <c r="D5" s="21" t="s">
        <v>83</v>
      </c>
      <c r="E5" s="22" t="s">
        <v>84</v>
      </c>
      <c r="F5" s="23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31.5" customHeight="1">
      <c r="A6" s="12"/>
      <c r="B6" s="24" t="s">
        <v>85</v>
      </c>
      <c r="C6" s="25">
        <v>0.0</v>
      </c>
      <c r="D6" s="26"/>
      <c r="E6" s="27" t="s">
        <v>86</v>
      </c>
      <c r="F6" s="28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12"/>
      <c r="B7" s="12"/>
      <c r="C7" s="29"/>
      <c r="D7" s="30"/>
      <c r="E7" s="12"/>
      <c r="F7" s="3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12"/>
      <c r="B8" s="19" t="s">
        <v>87</v>
      </c>
      <c r="C8" s="32">
        <v>4500.0</v>
      </c>
      <c r="D8" s="33">
        <v>6500.0</v>
      </c>
      <c r="E8" s="27" t="s">
        <v>88</v>
      </c>
      <c r="F8" s="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12"/>
      <c r="B9" s="19" t="s">
        <v>89</v>
      </c>
      <c r="C9" s="34">
        <f>ROUND(2/3*C8,-2)</f>
        <v>3000</v>
      </c>
      <c r="D9" s="33"/>
      <c r="E9" s="35" t="s">
        <v>90</v>
      </c>
      <c r="F9" s="2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12"/>
      <c r="B10" s="12"/>
      <c r="C10" s="29"/>
      <c r="D10" s="26"/>
      <c r="E10" s="19"/>
      <c r="F10" s="36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12"/>
      <c r="B11" s="19" t="s">
        <v>91</v>
      </c>
      <c r="C11" s="37">
        <v>200.0</v>
      </c>
      <c r="D11" s="38" t="s">
        <v>92</v>
      </c>
      <c r="E11" s="39"/>
      <c r="F11" s="36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12"/>
      <c r="B12" s="19" t="s">
        <v>93</v>
      </c>
      <c r="C12" s="40"/>
      <c r="D12" s="30"/>
      <c r="E12" s="12"/>
      <c r="F12" s="41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12"/>
      <c r="B13" s="42" t="s">
        <v>94</v>
      </c>
      <c r="C13" s="32">
        <v>350.0</v>
      </c>
      <c r="D13" s="43">
        <f>D15/2</f>
        <v>250</v>
      </c>
      <c r="E13" s="44"/>
      <c r="F13" s="4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12"/>
      <c r="B14" s="42" t="s">
        <v>95</v>
      </c>
      <c r="C14" s="32">
        <v>525.0</v>
      </c>
      <c r="D14" s="43">
        <f>AVERAGE(D15,D13)</f>
        <v>375</v>
      </c>
      <c r="E14" s="44"/>
      <c r="F14" s="4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12"/>
      <c r="B15" s="42" t="s">
        <v>96</v>
      </c>
      <c r="C15" s="32">
        <v>700.0</v>
      </c>
      <c r="D15" s="43">
        <f>ROUND(60%*D16,-2)</f>
        <v>500</v>
      </c>
      <c r="E15" s="44"/>
      <c r="F15" s="41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12"/>
      <c r="B16" s="42" t="s">
        <v>97</v>
      </c>
      <c r="C16" s="45">
        <v>1000.0</v>
      </c>
      <c r="D16" s="43">
        <f>ROUND(0.25*C9,-2)</f>
        <v>800</v>
      </c>
      <c r="E16" s="44"/>
      <c r="F16" s="31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12"/>
      <c r="B17" s="19"/>
      <c r="C17" s="46"/>
      <c r="D17" s="47"/>
      <c r="E17" s="48"/>
      <c r="F17" s="36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12"/>
      <c r="B18" s="19" t="s">
        <v>98</v>
      </c>
      <c r="C18" s="49">
        <v>20.0</v>
      </c>
      <c r="D18" s="50">
        <v>20.0</v>
      </c>
      <c r="E18" s="51" t="s">
        <v>99</v>
      </c>
      <c r="F18" s="36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12"/>
      <c r="B19" s="19" t="s">
        <v>100</v>
      </c>
      <c r="C19" s="52"/>
      <c r="D19" s="50"/>
      <c r="E19" s="51"/>
      <c r="F19" s="36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12"/>
      <c r="B20" s="19" t="s">
        <v>101</v>
      </c>
      <c r="C20" s="49">
        <v>3.0</v>
      </c>
      <c r="D20" s="50">
        <v>3.0</v>
      </c>
      <c r="E20" s="51" t="s">
        <v>102</v>
      </c>
      <c r="F20" s="36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12"/>
      <c r="B21" s="19" t="s">
        <v>103</v>
      </c>
      <c r="C21" s="49">
        <v>1.0</v>
      </c>
      <c r="D21" s="50">
        <v>1.0</v>
      </c>
      <c r="E21" s="51" t="s">
        <v>102</v>
      </c>
      <c r="F21" s="36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12"/>
      <c r="B22" s="19" t="s">
        <v>104</v>
      </c>
      <c r="C22" s="49">
        <v>2.0</v>
      </c>
      <c r="D22" s="50">
        <v>2.0</v>
      </c>
      <c r="E22" s="51" t="s">
        <v>102</v>
      </c>
      <c r="F22" s="36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12"/>
      <c r="B23" s="19"/>
      <c r="C23" s="53"/>
      <c r="D23" s="50"/>
      <c r="E23" s="51"/>
      <c r="F23" s="36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12"/>
      <c r="B24" s="12" t="s">
        <v>105</v>
      </c>
      <c r="C24" s="54">
        <v>0.0</v>
      </c>
      <c r="D24" s="55">
        <v>0.0</v>
      </c>
      <c r="E24" s="56" t="s">
        <v>106</v>
      </c>
      <c r="F24" s="57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12"/>
      <c r="B25" s="15" t="s">
        <v>107</v>
      </c>
      <c r="C25" s="12"/>
      <c r="D25" s="12"/>
      <c r="E25" s="12"/>
      <c r="F25" s="58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46.5" customHeight="1">
      <c r="A26" s="12"/>
      <c r="B26" s="19" t="s">
        <v>108</v>
      </c>
      <c r="C26" s="12"/>
      <c r="D26" s="59">
        <f>6*(C8/1000)</f>
        <v>27</v>
      </c>
      <c r="E26" s="60" t="s">
        <v>109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12"/>
      <c r="B28" s="61" t="s">
        <v>110</v>
      </c>
      <c r="C28" s="62">
        <f>Uses!C22</f>
        <v>2830000</v>
      </c>
      <c r="D28" s="12"/>
      <c r="E28" s="12" t="s">
        <v>111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12"/>
      <c r="B29" s="12"/>
      <c r="C29" s="12"/>
      <c r="D29" s="62"/>
      <c r="E29" s="6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12"/>
      <c r="B30" s="63" t="s">
        <v>112</v>
      </c>
      <c r="C30" s="64"/>
      <c r="D30" s="65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12"/>
      <c r="B32" s="66" t="s">
        <v>113</v>
      </c>
      <c r="C32" s="12"/>
      <c r="D32" s="14" t="s">
        <v>114</v>
      </c>
      <c r="E32" s="14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12"/>
      <c r="B33" s="12" t="s">
        <v>115</v>
      </c>
      <c r="C33" s="67">
        <f>C11*C16</f>
        <v>200000</v>
      </c>
      <c r="D33" s="68">
        <f t="shared" ref="D33:D41" si="1">C33/$C$28</f>
        <v>0.07067137809</v>
      </c>
      <c r="E33" s="12" t="s">
        <v>116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12"/>
      <c r="B34" s="12" t="s">
        <v>117</v>
      </c>
      <c r="C34" s="69">
        <v>250000.0</v>
      </c>
      <c r="D34" s="68">
        <f t="shared" si="1"/>
        <v>0.08833922261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12"/>
      <c r="B35" s="12" t="s">
        <v>118</v>
      </c>
      <c r="C35" s="69">
        <v>200000.0</v>
      </c>
      <c r="D35" s="68">
        <f t="shared" si="1"/>
        <v>0.07067137809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12"/>
      <c r="B36" s="12" t="s">
        <v>119</v>
      </c>
      <c r="C36" s="69">
        <v>1500000.0</v>
      </c>
      <c r="D36" s="68">
        <f t="shared" si="1"/>
        <v>0.5300353357</v>
      </c>
      <c r="E36" s="12" t="s">
        <v>120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12"/>
      <c r="B37" s="12" t="s">
        <v>121</v>
      </c>
      <c r="C37" s="69">
        <v>0.0</v>
      </c>
      <c r="D37" s="68">
        <f t="shared" si="1"/>
        <v>0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12"/>
      <c r="B38" s="12" t="s">
        <v>122</v>
      </c>
      <c r="C38" s="67">
        <f>C24*C8</f>
        <v>0</v>
      </c>
      <c r="D38" s="68">
        <f t="shared" si="1"/>
        <v>0</v>
      </c>
      <c r="E38" s="12" t="s">
        <v>116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12"/>
      <c r="B39" s="12" t="s">
        <v>123</v>
      </c>
      <c r="C39" s="69">
        <v>800000.0</v>
      </c>
      <c r="D39" s="68">
        <f t="shared" si="1"/>
        <v>0.2826855124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12"/>
      <c r="B40" s="12" t="s">
        <v>124</v>
      </c>
      <c r="C40" s="69">
        <v>500000.0</v>
      </c>
      <c r="D40" s="68">
        <f t="shared" si="1"/>
        <v>0.1766784452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31.5" customHeight="1">
      <c r="A41" s="12"/>
      <c r="B41" s="70" t="s">
        <v>125</v>
      </c>
      <c r="C41" s="71">
        <f>ROUND(IF(SUM(C33:C40)&gt;C28,0,MIN(15%*C28,(C28-SUM(C33:C40)))),-3)</f>
        <v>0</v>
      </c>
      <c r="D41" s="72">
        <f t="shared" si="1"/>
        <v>0</v>
      </c>
      <c r="E41" s="73" t="s">
        <v>126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12"/>
      <c r="B42" s="74" t="s">
        <v>127</v>
      </c>
      <c r="C42" s="75">
        <f>SUM(C33:C41)</f>
        <v>3450000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12"/>
      <c r="B43" s="61"/>
      <c r="C43" s="6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12"/>
      <c r="B44" s="76" t="str">
        <f>IF(C42&lt;C28,"Your plan still needs:",IF(C42=C28,"Great! For now, you have enough in your plan.","You're planning to raise more than you need by:"))</f>
        <v>You're planning to raise more than you need by:</v>
      </c>
      <c r="C44" s="77">
        <f>ABS(C28-C42)</f>
        <v>620000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12"/>
      <c r="B45" s="12"/>
      <c r="C45" s="61"/>
      <c r="D45" s="14" t="s">
        <v>128</v>
      </c>
      <c r="E45" s="14" t="s">
        <v>129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12"/>
      <c r="B46" s="78" t="s">
        <v>130</v>
      </c>
      <c r="C46" s="79">
        <f>-PMT(D46/12,E46*12,SUM(C39:C41))*12</f>
        <v>185174.7599</v>
      </c>
      <c r="D46" s="80">
        <v>0.075</v>
      </c>
      <c r="E46" s="81">
        <v>10.0</v>
      </c>
      <c r="F46" s="12" t="s">
        <v>131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2.25" customHeight="1">
      <c r="A47" s="12"/>
      <c r="B47" s="12"/>
      <c r="C47" s="61"/>
      <c r="D47" s="61"/>
      <c r="E47" s="61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12"/>
      <c r="B48" s="19"/>
      <c r="C48" s="19"/>
      <c r="D48" s="19"/>
      <c r="E48" s="19"/>
      <c r="F48" s="19"/>
      <c r="G48" s="24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7">
    <mergeCell ref="E4:F4"/>
    <mergeCell ref="E5:F5"/>
    <mergeCell ref="E6:F6"/>
    <mergeCell ref="E8:F8"/>
    <mergeCell ref="E9:F9"/>
    <mergeCell ref="E26:F26"/>
    <mergeCell ref="E41:F41"/>
  </mergeCells>
  <conditionalFormatting sqref="B44:C44">
    <cfRule type="expression" dxfId="0" priority="1">
      <formula>IF($C28&gt;$C42,TRUE,FALSE)</formula>
    </cfRule>
  </conditionalFormatting>
  <conditionalFormatting sqref="B44:C44">
    <cfRule type="expression" dxfId="1" priority="2">
      <formula>IF($C42&gt;$C28,TRUE,FALSE)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1.43"/>
    <col customWidth="1" min="2" max="2" width="11.43"/>
    <col customWidth="1" min="3" max="3" width="13.43"/>
    <col customWidth="1" min="4" max="4" width="7.57"/>
    <col customWidth="1" min="5" max="5" width="30.29"/>
    <col customWidth="1" min="6" max="26" width="9.14"/>
  </cols>
  <sheetData>
    <row r="1">
      <c r="A1" s="66" t="s">
        <v>132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66" t="s">
        <v>133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6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12" t="s">
        <v>134</v>
      </c>
      <c r="B4" s="82">
        <v>45785.0</v>
      </c>
      <c r="C4" s="12"/>
      <c r="D4" s="83" t="s">
        <v>135</v>
      </c>
      <c r="E4" s="84"/>
      <c r="F4" s="85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66" t="s">
        <v>132</v>
      </c>
      <c r="B5" s="86"/>
      <c r="C5" s="87"/>
      <c r="D5" s="87"/>
      <c r="E5" s="87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88" t="s">
        <v>136</v>
      </c>
      <c r="B6" s="89"/>
      <c r="C6" s="90">
        <f>IF(Assumptions!C5="L",0,Assumptions!C6)</f>
        <v>0</v>
      </c>
      <c r="D6" s="91"/>
      <c r="E6" s="89" t="s">
        <v>137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88" t="s">
        <v>138</v>
      </c>
      <c r="B7" s="89"/>
      <c r="C7" s="90">
        <f>IF(Assumptions!C5="L",0,Assumptions!C8*Uses!D7+200000)</f>
        <v>0</v>
      </c>
      <c r="D7" s="92">
        <v>200.0</v>
      </c>
      <c r="E7" s="93" t="s">
        <v>139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27.75" customHeight="1">
      <c r="A8" s="88" t="s">
        <v>140</v>
      </c>
      <c r="B8" s="89"/>
      <c r="C8" s="91">
        <f>D8*Assumptions!C8</f>
        <v>810000</v>
      </c>
      <c r="D8" s="92">
        <v>180.0</v>
      </c>
      <c r="E8" s="93" t="s">
        <v>141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88" t="s">
        <v>142</v>
      </c>
      <c r="B9" s="89"/>
      <c r="C9" s="91">
        <f>Assumptions!C8*D9</f>
        <v>810000</v>
      </c>
      <c r="D9" s="92">
        <v>180.0</v>
      </c>
      <c r="E9" s="93" t="s">
        <v>143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88" t="s">
        <v>144</v>
      </c>
      <c r="B10" s="89"/>
      <c r="C10" s="91">
        <f>ROUND(D10*Assumptions!C9,-4)</f>
        <v>150000</v>
      </c>
      <c r="D10" s="92">
        <v>50.0</v>
      </c>
      <c r="E10" s="93" t="s">
        <v>145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88" t="s">
        <v>146</v>
      </c>
      <c r="B11" s="89"/>
      <c r="C11" s="91">
        <f>ROUNDUP(SUM(C7:C10)*D11,-4)</f>
        <v>200000</v>
      </c>
      <c r="D11" s="94">
        <v>0.11</v>
      </c>
      <c r="E11" s="93" t="s">
        <v>147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88" t="s">
        <v>148</v>
      </c>
      <c r="B12" s="89"/>
      <c r="C12" s="92">
        <v>35000.0</v>
      </c>
      <c r="D12" s="89"/>
      <c r="E12" s="93" t="s">
        <v>149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88" t="s">
        <v>150</v>
      </c>
      <c r="B13" s="89"/>
      <c r="C13" s="91">
        <f>ROUNDUP((Assumptions!C9*500)*0.025/4,-3)</f>
        <v>10000</v>
      </c>
      <c r="D13" s="89"/>
      <c r="E13" s="93" t="s">
        <v>151</v>
      </c>
      <c r="F13" s="95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88" t="s">
        <v>152</v>
      </c>
      <c r="B14" s="89"/>
      <c r="C14" s="91">
        <f>ROUNDUP(((0.25*(Assumptions!C9*500))/10)+(80000*1.2),-3)</f>
        <v>134000</v>
      </c>
      <c r="D14" s="89"/>
      <c r="E14" s="93" t="s">
        <v>153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88" t="s">
        <v>154</v>
      </c>
      <c r="B15" s="89"/>
      <c r="C15" s="92">
        <f>C54</f>
        <v>68000</v>
      </c>
      <c r="D15" s="89"/>
      <c r="E15" s="93" t="s">
        <v>147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88" t="s">
        <v>155</v>
      </c>
      <c r="B16" s="89"/>
      <c r="C16" s="92">
        <f>ROUNDUP(2000000*7.5%*6/12*50%,-3)</f>
        <v>38000</v>
      </c>
      <c r="D16" s="89"/>
      <c r="E16" s="93" t="s">
        <v>156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88" t="s">
        <v>157</v>
      </c>
      <c r="B17" s="89"/>
      <c r="C17" s="92">
        <v>25000.0</v>
      </c>
      <c r="D17" s="89"/>
      <c r="E17" s="93" t="s">
        <v>158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88" t="s">
        <v>159</v>
      </c>
      <c r="B18" s="89"/>
      <c r="C18" s="96">
        <v>0.0</v>
      </c>
      <c r="D18" s="89"/>
      <c r="E18" s="93" t="s">
        <v>160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42" t="s">
        <v>161</v>
      </c>
      <c r="B19" s="19"/>
      <c r="C19" s="48">
        <f>D19*(Assumptions!C9*500)</f>
        <v>180000</v>
      </c>
      <c r="D19" s="97">
        <v>0.12</v>
      </c>
      <c r="E19" s="24" t="s">
        <v>162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15" t="s">
        <v>163</v>
      </c>
      <c r="B20" s="15"/>
      <c r="C20" s="98">
        <f>SUM(C6:C19)</f>
        <v>2460000</v>
      </c>
      <c r="D20" s="15"/>
      <c r="E20" s="99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100" t="s">
        <v>164</v>
      </c>
      <c r="B21" s="95"/>
      <c r="C21" s="101">
        <f>ROUNDUP(C20*D21,-4)</f>
        <v>370000</v>
      </c>
      <c r="D21" s="102">
        <v>0.15</v>
      </c>
      <c r="E21" s="24" t="s">
        <v>165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15" t="s">
        <v>166</v>
      </c>
      <c r="B22" s="19"/>
      <c r="C22" s="98">
        <f>ROUNDUP(SUM(C20:C21),-3)</f>
        <v>2830000</v>
      </c>
      <c r="D22" s="103">
        <f>IFERROR(C22/Assumptions!C8,0)</f>
        <v>628.8888889</v>
      </c>
      <c r="E22" s="99" t="s">
        <v>167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12"/>
      <c r="B24" s="12"/>
      <c r="C24" s="12"/>
      <c r="D24" s="66" t="s">
        <v>168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12"/>
      <c r="B25" s="12"/>
      <c r="C25" s="101"/>
      <c r="D25" s="95" t="s">
        <v>169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12"/>
      <c r="B26" s="12"/>
      <c r="C26" s="104">
        <v>14000.0</v>
      </c>
      <c r="D26" s="100" t="s">
        <v>170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12"/>
      <c r="B27" s="12"/>
      <c r="C27" s="104">
        <v>10000.0</v>
      </c>
      <c r="D27" s="100" t="s">
        <v>171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12"/>
      <c r="B28" s="12"/>
      <c r="C28" s="104">
        <v>10000.0</v>
      </c>
      <c r="D28" s="100" t="s">
        <v>172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12"/>
      <c r="B29" s="12"/>
      <c r="C29" s="101"/>
      <c r="D29" s="95" t="s">
        <v>173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12"/>
      <c r="B30" s="12"/>
      <c r="C30" s="104">
        <v>1000.0</v>
      </c>
      <c r="D30" s="100" t="s">
        <v>174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12"/>
      <c r="B31" s="12"/>
      <c r="C31" s="104">
        <v>10000.0</v>
      </c>
      <c r="D31" s="100" t="s">
        <v>175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12"/>
      <c r="B32" s="12"/>
      <c r="C32" s="104">
        <v>4000.0</v>
      </c>
      <c r="D32" s="100" t="s">
        <v>176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12"/>
      <c r="B33" s="12"/>
      <c r="C33" s="104">
        <v>2500.0</v>
      </c>
      <c r="D33" s="100" t="s">
        <v>177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12"/>
      <c r="B34" s="12"/>
      <c r="C34" s="12"/>
      <c r="D34" s="100" t="s">
        <v>178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12"/>
      <c r="B35" s="12"/>
      <c r="C35" s="104">
        <v>6000.0</v>
      </c>
      <c r="D35" s="100" t="s">
        <v>179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12"/>
      <c r="B36" s="12"/>
      <c r="C36" s="104">
        <f>8%*SUM(C7,C8)</f>
        <v>64800</v>
      </c>
      <c r="D36" s="100" t="s">
        <v>180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12"/>
      <c r="B37" s="12"/>
      <c r="C37" s="104">
        <v>50000.0</v>
      </c>
      <c r="D37" s="100" t="s">
        <v>181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12"/>
      <c r="B38" s="12"/>
      <c r="C38" s="12"/>
      <c r="D38" s="95" t="s">
        <v>182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12"/>
      <c r="B39" s="12"/>
      <c r="C39" s="104">
        <v>5000.0</v>
      </c>
      <c r="D39" s="100" t="s">
        <v>183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12"/>
      <c r="B40" s="12"/>
      <c r="C40" s="104">
        <v>5000.0</v>
      </c>
      <c r="D40" s="100" t="s">
        <v>184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12"/>
      <c r="B41" s="12"/>
      <c r="C41" s="104">
        <v>15000.0</v>
      </c>
      <c r="D41" s="100" t="s">
        <v>185</v>
      </c>
      <c r="E41" s="12"/>
      <c r="F41" s="95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12"/>
      <c r="B42" s="12"/>
      <c r="C42" s="104">
        <v>5000.0</v>
      </c>
      <c r="D42" s="100" t="s">
        <v>186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12"/>
      <c r="B43" s="12"/>
      <c r="C43" s="104">
        <f>ROUNDUP(Sources!C16*1.75%,-4)</f>
        <v>0</v>
      </c>
      <c r="D43" s="95" t="s">
        <v>187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12"/>
      <c r="B44" s="12"/>
      <c r="C44" s="104">
        <v>5000.0</v>
      </c>
      <c r="D44" s="95" t="s">
        <v>188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12"/>
      <c r="B45" s="12"/>
      <c r="C45" s="104">
        <v>10000.0</v>
      </c>
      <c r="D45" s="95" t="s">
        <v>189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12"/>
      <c r="B46" s="12"/>
      <c r="C46" s="101">
        <f>Uses!C11-SUM(C26:C45)</f>
        <v>-17300</v>
      </c>
      <c r="D46" s="95" t="s">
        <v>190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12"/>
      <c r="B47" s="12"/>
      <c r="C47" s="105">
        <f>SUM(C25:C46)</f>
        <v>200000</v>
      </c>
      <c r="D47" s="95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12"/>
      <c r="B49" s="12"/>
      <c r="C49" s="12"/>
      <c r="D49" s="106" t="s">
        <v>191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12"/>
      <c r="B50" s="12"/>
      <c r="C50" s="101">
        <f>ROUND(Assumptions!C8*Assumptions!C18/12*3,-3)</f>
        <v>23000</v>
      </c>
      <c r="D50" s="95" t="s">
        <v>192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12"/>
      <c r="B51" s="12"/>
      <c r="C51" s="101">
        <f>ROUND(Assumptions!C8*Assumptions!C18/12*4,-3)</f>
        <v>30000</v>
      </c>
      <c r="D51" s="95" t="s">
        <v>193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12"/>
      <c r="B52" s="12"/>
      <c r="C52" s="101">
        <f>ROUNDUP(SUM(Assumptions!C20:C22)*Assumptions!C8/12*4,-3)</f>
        <v>9000</v>
      </c>
      <c r="D52" s="95" t="s">
        <v>194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12"/>
      <c r="B53" s="12"/>
      <c r="C53" s="101">
        <f>ROUNDUP(7*Assumptions!C8/12*2,-3)</f>
        <v>6000</v>
      </c>
      <c r="D53" s="95" t="s">
        <v>195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12"/>
      <c r="B54" s="12"/>
      <c r="C54" s="105">
        <f>SUM(C50:C53)</f>
        <v>68000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0.57"/>
    <col customWidth="1" min="2" max="2" width="43.14"/>
    <col customWidth="1" min="3" max="3" width="13.29"/>
    <col customWidth="1" min="4" max="4" width="9.14"/>
    <col customWidth="1" min="5" max="5" width="55.29"/>
    <col customWidth="1" min="6" max="26" width="9.14"/>
  </cols>
  <sheetData>
    <row r="1">
      <c r="A1" s="12"/>
      <c r="B1" s="66" t="s">
        <v>196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2"/>
      <c r="B2" s="83" t="s">
        <v>135</v>
      </c>
      <c r="C2" s="5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2"/>
      <c r="B3" s="12" t="s">
        <v>197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12"/>
      <c r="B5" s="15" t="s">
        <v>198</v>
      </c>
      <c r="C5" s="48"/>
      <c r="D5" s="19"/>
      <c r="E5" s="2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12"/>
      <c r="B6" s="107" t="s">
        <v>115</v>
      </c>
      <c r="C6" s="108">
        <f>Assumptions!C33</f>
        <v>200000</v>
      </c>
      <c r="D6" s="109">
        <f t="shared" ref="D6:D9" si="1">C6/C$18</f>
        <v>0.06349206349</v>
      </c>
      <c r="E6" s="110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12"/>
      <c r="B7" s="88" t="s">
        <v>199</v>
      </c>
      <c r="C7" s="91">
        <f>Assumptions!C34</f>
        <v>250000</v>
      </c>
      <c r="D7" s="111">
        <f t="shared" si="1"/>
        <v>0.07936507937</v>
      </c>
      <c r="E7" s="93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12"/>
      <c r="B8" s="112" t="s">
        <v>118</v>
      </c>
      <c r="C8" s="91">
        <f>Assumptions!C35</f>
        <v>200000</v>
      </c>
      <c r="D8" s="111">
        <f t="shared" si="1"/>
        <v>0.06349206349</v>
      </c>
      <c r="E8" s="9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12"/>
      <c r="B9" s="42" t="s">
        <v>119</v>
      </c>
      <c r="C9" s="48">
        <f>Assumptions!C36+Assumptions!C37</f>
        <v>1500000</v>
      </c>
      <c r="D9" s="113">
        <f t="shared" si="1"/>
        <v>0.4761904762</v>
      </c>
      <c r="E9" s="24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12"/>
      <c r="B10" s="15" t="s">
        <v>200</v>
      </c>
      <c r="C10" s="98">
        <f>SUM(C6:C9)</f>
        <v>2150000</v>
      </c>
      <c r="D10" s="114">
        <f>C10/Uses!C22</f>
        <v>0.7597173145</v>
      </c>
      <c r="E10" s="15" t="s">
        <v>201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12"/>
      <c r="B11" s="19"/>
      <c r="C11" s="48"/>
      <c r="D11" s="19"/>
      <c r="E11" s="24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12"/>
      <c r="B12" s="107" t="s">
        <v>105</v>
      </c>
      <c r="C12" s="108">
        <f>Assumptions!C38</f>
        <v>0</v>
      </c>
      <c r="D12" s="109">
        <f t="shared" ref="D12:D13" si="2">C12/C$18</f>
        <v>0</v>
      </c>
      <c r="E12" s="110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12"/>
      <c r="B13" s="115" t="s">
        <v>202</v>
      </c>
      <c r="C13" s="116">
        <f>Assumptions!C40+Assumptions!C40</f>
        <v>1000000</v>
      </c>
      <c r="D13" s="113">
        <f t="shared" si="2"/>
        <v>0.3174603175</v>
      </c>
      <c r="E13" s="117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12"/>
      <c r="B14" s="15" t="s">
        <v>203</v>
      </c>
      <c r="C14" s="98">
        <f>SUM(C12:C13)</f>
        <v>1000000</v>
      </c>
      <c r="D14" s="118">
        <f>C14/Uses!C22</f>
        <v>0.3533568905</v>
      </c>
      <c r="E14" s="15" t="s">
        <v>204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12"/>
      <c r="B15" s="19"/>
      <c r="C15" s="48"/>
      <c r="D15" s="19"/>
      <c r="E15" s="24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12"/>
      <c r="B16" s="15" t="s">
        <v>125</v>
      </c>
      <c r="C16" s="103">
        <f>Assumptions!C41</f>
        <v>0</v>
      </c>
      <c r="D16" s="119">
        <f>C16/C$18</f>
        <v>0</v>
      </c>
      <c r="E16" s="19" t="s">
        <v>205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12"/>
      <c r="B17" s="15"/>
      <c r="C17" s="103"/>
      <c r="D17" s="119"/>
      <c r="E17" s="42" t="s">
        <v>206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12"/>
      <c r="B18" s="15" t="s">
        <v>207</v>
      </c>
      <c r="C18" s="98">
        <f>C10+C14+C16</f>
        <v>3150000</v>
      </c>
      <c r="D18" s="118">
        <f>SUM(D10,D14,D16)</f>
        <v>1.113074205</v>
      </c>
      <c r="E18" s="24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12"/>
      <c r="B19" s="19"/>
      <c r="C19" s="19"/>
      <c r="D19" s="19"/>
      <c r="E19" s="24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12"/>
      <c r="B20" s="19"/>
      <c r="C20" s="19"/>
      <c r="D20" s="19"/>
      <c r="E20" s="24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4.43" defaultRowHeight="15.0"/>
  <cols>
    <col customWidth="1" min="1" max="1" width="36.14"/>
    <col customWidth="1" min="2" max="2" width="13.0"/>
    <col customWidth="1" min="3" max="7" width="12.14"/>
    <col customWidth="1" min="8" max="8" width="12.29"/>
    <col customWidth="1" min="9" max="9" width="12.57"/>
    <col customWidth="1" min="10" max="23" width="8.71"/>
    <col customWidth="1" min="24" max="26" width="12.57"/>
  </cols>
  <sheetData>
    <row r="1">
      <c r="A1" s="106" t="s">
        <v>208</v>
      </c>
      <c r="B1" s="95" t="s">
        <v>209</v>
      </c>
      <c r="C1" s="120"/>
      <c r="D1" s="120"/>
      <c r="E1" s="120"/>
      <c r="F1" s="120"/>
      <c r="G1" s="120"/>
      <c r="H1" s="120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12"/>
      <c r="Y1" s="12"/>
      <c r="Z1" s="12"/>
    </row>
    <row r="2">
      <c r="A2" s="106"/>
      <c r="B2" s="95" t="s">
        <v>210</v>
      </c>
      <c r="C2" s="120"/>
      <c r="D2" s="120"/>
      <c r="E2" s="120"/>
      <c r="F2" s="120"/>
      <c r="G2" s="120"/>
      <c r="H2" s="120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12"/>
      <c r="Y2" s="12"/>
      <c r="Z2" s="12"/>
    </row>
    <row r="3">
      <c r="A3" s="95"/>
      <c r="B3" s="106"/>
      <c r="C3" s="121" t="s">
        <v>211</v>
      </c>
      <c r="D3" s="121" t="s">
        <v>212</v>
      </c>
      <c r="E3" s="121" t="s">
        <v>213</v>
      </c>
      <c r="F3" s="121" t="s">
        <v>214</v>
      </c>
      <c r="G3" s="121" t="s">
        <v>215</v>
      </c>
      <c r="H3" s="122" t="s">
        <v>216</v>
      </c>
      <c r="I3" s="122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12"/>
      <c r="Y3" s="12"/>
      <c r="Z3" s="12"/>
    </row>
    <row r="4">
      <c r="A4" s="106"/>
      <c r="B4" s="123"/>
      <c r="C4" s="124" t="s">
        <v>217</v>
      </c>
      <c r="D4" s="125" t="s">
        <v>218</v>
      </c>
      <c r="E4" s="125" t="s">
        <v>219</v>
      </c>
      <c r="F4" s="124" t="s">
        <v>220</v>
      </c>
      <c r="G4" s="124" t="s">
        <v>221</v>
      </c>
      <c r="H4" s="124" t="s">
        <v>222</v>
      </c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12"/>
      <c r="Y4" s="12"/>
      <c r="Z4" s="12"/>
    </row>
    <row r="5">
      <c r="A5" s="12"/>
      <c r="B5" s="126" t="s">
        <v>223</v>
      </c>
      <c r="C5" s="127">
        <f>Assumptions!C13</f>
        <v>350</v>
      </c>
      <c r="D5" s="127">
        <f>Assumptions!C14</f>
        <v>525</v>
      </c>
      <c r="E5" s="127">
        <f>Assumptions!C15</f>
        <v>700</v>
      </c>
      <c r="F5" s="127">
        <f>Assumptions!C16</f>
        <v>1000</v>
      </c>
      <c r="G5" s="127"/>
      <c r="H5" s="128"/>
      <c r="I5" s="129" t="s">
        <v>224</v>
      </c>
      <c r="J5" s="130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12"/>
      <c r="Y5" s="12"/>
      <c r="Z5" s="12"/>
    </row>
    <row r="6">
      <c r="A6" s="106"/>
      <c r="B6" s="95"/>
      <c r="C6" s="120"/>
      <c r="D6" s="120"/>
      <c r="E6" s="120"/>
      <c r="F6" s="120"/>
      <c r="G6" s="120"/>
      <c r="H6" s="120"/>
      <c r="I6" s="95"/>
      <c r="J6" s="131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12"/>
      <c r="Y6" s="12"/>
      <c r="Z6" s="12"/>
    </row>
    <row r="7">
      <c r="A7" s="95" t="s">
        <v>225</v>
      </c>
      <c r="B7" s="132"/>
      <c r="C7" s="133">
        <v>0.0</v>
      </c>
      <c r="D7" s="133">
        <f t="shared" ref="D7:G7" si="1">C10</f>
        <v>72900</v>
      </c>
      <c r="E7" s="133">
        <f t="shared" si="1"/>
        <v>162300</v>
      </c>
      <c r="F7" s="133">
        <f t="shared" si="1"/>
        <v>939000</v>
      </c>
      <c r="G7" s="133">
        <f t="shared" si="1"/>
        <v>524600</v>
      </c>
      <c r="H7" s="133">
        <f>C7</f>
        <v>0</v>
      </c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12"/>
      <c r="Y7" s="12"/>
      <c r="Z7" s="12"/>
    </row>
    <row r="8">
      <c r="A8" s="95" t="s">
        <v>226</v>
      </c>
      <c r="B8" s="132"/>
      <c r="C8" s="133">
        <f t="shared" ref="C8:E8" si="2">-C52</f>
        <v>-7100</v>
      </c>
      <c r="D8" s="133">
        <f t="shared" si="2"/>
        <v>-5600</v>
      </c>
      <c r="E8" s="133">
        <f t="shared" si="2"/>
        <v>-88300</v>
      </c>
      <c r="F8" s="133">
        <f>-F52+F48+F50</f>
        <v>-2524400</v>
      </c>
      <c r="G8" s="133">
        <f>-G52</f>
        <v>400</v>
      </c>
      <c r="H8" s="133">
        <f t="shared" ref="H8:H9" si="4">SUM(C8:G8)</f>
        <v>-2625000</v>
      </c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12"/>
      <c r="Y8" s="12"/>
      <c r="Z8" s="12"/>
    </row>
    <row r="9">
      <c r="A9" s="95" t="s">
        <v>227</v>
      </c>
      <c r="B9" s="132"/>
      <c r="C9" s="133">
        <f t="shared" ref="C9:G9" si="3">C62</f>
        <v>80000</v>
      </c>
      <c r="D9" s="133">
        <f t="shared" si="3"/>
        <v>95000</v>
      </c>
      <c r="E9" s="133">
        <f t="shared" si="3"/>
        <v>865000</v>
      </c>
      <c r="F9" s="133">
        <f t="shared" si="3"/>
        <v>2110000</v>
      </c>
      <c r="G9" s="133">
        <f t="shared" si="3"/>
        <v>0</v>
      </c>
      <c r="H9" s="133">
        <f t="shared" si="4"/>
        <v>3150000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12"/>
      <c r="Y9" s="12"/>
      <c r="Z9" s="12"/>
    </row>
    <row r="10">
      <c r="A10" s="106" t="s">
        <v>228</v>
      </c>
      <c r="B10" s="133"/>
      <c r="C10" s="132">
        <f t="shared" ref="C10:H10" si="5">SUM(C7:C9)</f>
        <v>72900</v>
      </c>
      <c r="D10" s="132">
        <f t="shared" si="5"/>
        <v>162300</v>
      </c>
      <c r="E10" s="132">
        <f t="shared" si="5"/>
        <v>939000</v>
      </c>
      <c r="F10" s="132">
        <f t="shared" si="5"/>
        <v>524600</v>
      </c>
      <c r="G10" s="132">
        <f t="shared" si="5"/>
        <v>525000</v>
      </c>
      <c r="H10" s="132">
        <f t="shared" si="5"/>
        <v>525000</v>
      </c>
      <c r="I10" s="95" t="s">
        <v>229</v>
      </c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12"/>
      <c r="Y10" s="12"/>
      <c r="Z10" s="12"/>
    </row>
    <row r="11">
      <c r="A11" s="106"/>
      <c r="B11" s="95"/>
      <c r="C11" s="120"/>
      <c r="D11" s="120"/>
      <c r="E11" s="120"/>
      <c r="F11" s="120"/>
      <c r="G11" s="120"/>
      <c r="H11" s="120"/>
      <c r="I11" s="95"/>
      <c r="J11" s="131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12"/>
      <c r="Y11" s="12"/>
      <c r="Z11" s="12"/>
    </row>
    <row r="12">
      <c r="A12" s="134" t="s">
        <v>230</v>
      </c>
      <c r="B12" s="135" t="s">
        <v>231</v>
      </c>
      <c r="C12" s="136"/>
      <c r="D12" s="136"/>
      <c r="E12" s="136"/>
      <c r="F12" s="136"/>
      <c r="G12" s="136"/>
      <c r="H12" s="136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12"/>
      <c r="Y12" s="12"/>
      <c r="Z12" s="12"/>
    </row>
    <row r="13">
      <c r="A13" s="42" t="s">
        <v>140</v>
      </c>
      <c r="B13" s="133">
        <f>Uses!C8</f>
        <v>810000</v>
      </c>
      <c r="C13" s="133"/>
      <c r="D13" s="133"/>
      <c r="E13" s="133"/>
      <c r="F13" s="133">
        <f t="shared" ref="F13:F15" si="6">B13</f>
        <v>810000</v>
      </c>
      <c r="G13" s="133"/>
      <c r="H13" s="133">
        <f t="shared" ref="H13:H15" si="7">SUM(C13:G13)</f>
        <v>810000</v>
      </c>
      <c r="I13" s="133" t="str">
        <f t="shared" ref="I13:I15" si="8">IF(H13-B13=0,"Yes","No")</f>
        <v>Yes</v>
      </c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12"/>
      <c r="Y13" s="12"/>
      <c r="Z13" s="12"/>
    </row>
    <row r="14">
      <c r="A14" s="42" t="s">
        <v>142</v>
      </c>
      <c r="B14" s="133">
        <f>Uses!C9</f>
        <v>810000</v>
      </c>
      <c r="C14" s="133"/>
      <c r="D14" s="133"/>
      <c r="E14" s="133"/>
      <c r="F14" s="133">
        <f t="shared" si="6"/>
        <v>810000</v>
      </c>
      <c r="G14" s="133"/>
      <c r="H14" s="133">
        <f t="shared" si="7"/>
        <v>810000</v>
      </c>
      <c r="I14" s="133" t="str">
        <f t="shared" si="8"/>
        <v>Yes</v>
      </c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12"/>
      <c r="Y14" s="12"/>
      <c r="Z14" s="12"/>
    </row>
    <row r="15">
      <c r="A15" s="42" t="s">
        <v>144</v>
      </c>
      <c r="B15" s="133">
        <f>Uses!C10</f>
        <v>150000</v>
      </c>
      <c r="C15" s="133"/>
      <c r="D15" s="133"/>
      <c r="E15" s="133"/>
      <c r="F15" s="133">
        <f t="shared" si="6"/>
        <v>150000</v>
      </c>
      <c r="G15" s="133"/>
      <c r="H15" s="133">
        <f t="shared" si="7"/>
        <v>150000</v>
      </c>
      <c r="I15" s="133" t="str">
        <f t="shared" si="8"/>
        <v>Yes</v>
      </c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12"/>
      <c r="Y15" s="12"/>
      <c r="Z15" s="12"/>
    </row>
    <row r="16">
      <c r="A16" s="42" t="s">
        <v>146</v>
      </c>
      <c r="B16" s="133"/>
      <c r="C16" s="133"/>
      <c r="D16" s="133"/>
      <c r="E16" s="133"/>
      <c r="F16" s="133"/>
      <c r="G16" s="133"/>
      <c r="H16" s="133"/>
      <c r="I16" s="133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12"/>
      <c r="Y16" s="12"/>
      <c r="Z16" s="12"/>
    </row>
    <row r="17">
      <c r="A17" s="137" t="s">
        <v>169</v>
      </c>
      <c r="B17" s="133"/>
      <c r="C17" s="133"/>
      <c r="D17" s="133"/>
      <c r="E17" s="133"/>
      <c r="F17" s="133"/>
      <c r="G17" s="133"/>
      <c r="H17" s="133"/>
      <c r="I17" s="133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12"/>
      <c r="Y17" s="12"/>
      <c r="Z17" s="12"/>
    </row>
    <row r="18">
      <c r="A18" s="100" t="s">
        <v>170</v>
      </c>
      <c r="B18" s="133">
        <f>Uses!C26</f>
        <v>14000</v>
      </c>
      <c r="C18" s="133">
        <v>3000.0</v>
      </c>
      <c r="D18" s="133"/>
      <c r="E18" s="133">
        <f>B18-SUM($C18:D18)</f>
        <v>11000</v>
      </c>
      <c r="F18" s="133"/>
      <c r="G18" s="133"/>
      <c r="H18" s="133">
        <f t="shared" ref="H18:H20" si="9">SUM(C18:G18)</f>
        <v>14000</v>
      </c>
      <c r="I18" s="133" t="str">
        <f t="shared" ref="I18:I20" si="10">IF(H18-B18=0,"Yes","No")</f>
        <v>Yes</v>
      </c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12"/>
      <c r="Y18" s="12"/>
      <c r="Z18" s="12"/>
    </row>
    <row r="19">
      <c r="A19" s="100" t="s">
        <v>171</v>
      </c>
      <c r="B19" s="133">
        <f>Uses!C27</f>
        <v>10000</v>
      </c>
      <c r="C19" s="133"/>
      <c r="D19" s="133"/>
      <c r="E19" s="133">
        <f t="shared" ref="E19:E20" si="11">B19</f>
        <v>10000</v>
      </c>
      <c r="F19" s="133"/>
      <c r="G19" s="133"/>
      <c r="H19" s="133">
        <f t="shared" si="9"/>
        <v>10000</v>
      </c>
      <c r="I19" s="133" t="str">
        <f t="shared" si="10"/>
        <v>Yes</v>
      </c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12"/>
      <c r="Y19" s="12"/>
      <c r="Z19" s="12"/>
    </row>
    <row r="20">
      <c r="A20" s="100" t="s">
        <v>172</v>
      </c>
      <c r="B20" s="133">
        <f>Uses!C28</f>
        <v>10000</v>
      </c>
      <c r="C20" s="133"/>
      <c r="D20" s="133"/>
      <c r="E20" s="133">
        <f t="shared" si="11"/>
        <v>10000</v>
      </c>
      <c r="F20" s="133"/>
      <c r="G20" s="133"/>
      <c r="H20" s="133">
        <f t="shared" si="9"/>
        <v>10000</v>
      </c>
      <c r="I20" s="133" t="str">
        <f t="shared" si="10"/>
        <v>Yes</v>
      </c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12"/>
      <c r="Y20" s="12"/>
      <c r="Z20" s="12"/>
    </row>
    <row r="21">
      <c r="A21" s="137" t="s">
        <v>173</v>
      </c>
      <c r="B21" s="133"/>
      <c r="C21" s="133"/>
      <c r="D21" s="133"/>
      <c r="E21" s="133"/>
      <c r="F21" s="133"/>
      <c r="G21" s="133"/>
      <c r="H21" s="133"/>
      <c r="I21" s="133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12"/>
      <c r="Y21" s="12"/>
      <c r="Z21" s="12"/>
    </row>
    <row r="22">
      <c r="A22" s="100" t="s">
        <v>174</v>
      </c>
      <c r="B22" s="133">
        <f>Uses!C30</f>
        <v>1000</v>
      </c>
      <c r="C22" s="133">
        <f>B22</f>
        <v>1000</v>
      </c>
      <c r="D22" s="133"/>
      <c r="E22" s="133"/>
      <c r="F22" s="133"/>
      <c r="G22" s="133"/>
      <c r="H22" s="133">
        <f t="shared" ref="H22:H25" si="12">SUM(C22:G22)</f>
        <v>1000</v>
      </c>
      <c r="I22" s="133" t="str">
        <f t="shared" ref="I22:I25" si="13">IF(H22-B22=0,"Yes","No")</f>
        <v>Yes</v>
      </c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12"/>
      <c r="Y22" s="12"/>
      <c r="Z22" s="12"/>
    </row>
    <row r="23">
      <c r="A23" s="100" t="s">
        <v>175</v>
      </c>
      <c r="B23" s="133">
        <f>Uses!C31</f>
        <v>10000</v>
      </c>
      <c r="C23" s="133"/>
      <c r="D23" s="133"/>
      <c r="E23" s="133">
        <f t="shared" ref="E23:E25" si="14">B23</f>
        <v>10000</v>
      </c>
      <c r="F23" s="133"/>
      <c r="G23" s="133"/>
      <c r="H23" s="133">
        <f t="shared" si="12"/>
        <v>10000</v>
      </c>
      <c r="I23" s="133" t="str">
        <f t="shared" si="13"/>
        <v>Yes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12"/>
      <c r="Y23" s="12"/>
      <c r="Z23" s="12"/>
    </row>
    <row r="24">
      <c r="A24" s="100" t="s">
        <v>176</v>
      </c>
      <c r="B24" s="133">
        <f>Uses!C32</f>
        <v>4000</v>
      </c>
      <c r="C24" s="133"/>
      <c r="D24" s="133"/>
      <c r="E24" s="133">
        <f t="shared" si="14"/>
        <v>4000</v>
      </c>
      <c r="F24" s="133"/>
      <c r="G24" s="133"/>
      <c r="H24" s="133">
        <f t="shared" si="12"/>
        <v>4000</v>
      </c>
      <c r="I24" s="133" t="str">
        <f t="shared" si="13"/>
        <v>Yes</v>
      </c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12"/>
      <c r="Y24" s="12"/>
      <c r="Z24" s="12"/>
    </row>
    <row r="25">
      <c r="A25" s="100" t="s">
        <v>177</v>
      </c>
      <c r="B25" s="133">
        <f>Uses!C33</f>
        <v>2500</v>
      </c>
      <c r="C25" s="133"/>
      <c r="D25" s="133"/>
      <c r="E25" s="133">
        <f t="shared" si="14"/>
        <v>2500</v>
      </c>
      <c r="F25" s="133"/>
      <c r="G25" s="133"/>
      <c r="H25" s="133">
        <f t="shared" si="12"/>
        <v>2500</v>
      </c>
      <c r="I25" s="133" t="str">
        <f t="shared" si="13"/>
        <v>Yes</v>
      </c>
      <c r="J25" s="95"/>
      <c r="K25" s="95"/>
      <c r="L25" s="95"/>
      <c r="M25" s="12"/>
      <c r="N25" s="12"/>
      <c r="O25" s="95"/>
      <c r="P25" s="95"/>
      <c r="Q25" s="95"/>
      <c r="R25" s="95"/>
      <c r="S25" s="95"/>
      <c r="T25" s="95"/>
      <c r="U25" s="95"/>
      <c r="V25" s="95"/>
      <c r="W25" s="95"/>
      <c r="X25" s="12"/>
      <c r="Y25" s="12"/>
      <c r="Z25" s="12"/>
    </row>
    <row r="26">
      <c r="A26" s="137" t="s">
        <v>178</v>
      </c>
      <c r="B26" s="12"/>
      <c r="C26" s="133"/>
      <c r="D26" s="12"/>
      <c r="E26" s="133"/>
      <c r="F26" s="133"/>
      <c r="G26" s="133"/>
      <c r="H26" s="133"/>
      <c r="I26" s="133"/>
      <c r="J26" s="12"/>
      <c r="K26" s="12"/>
      <c r="L26" s="12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12"/>
      <c r="Y26" s="12"/>
      <c r="Z26" s="12"/>
    </row>
    <row r="27">
      <c r="A27" s="100" t="s">
        <v>179</v>
      </c>
      <c r="B27" s="133">
        <f>Uses!C35</f>
        <v>6000</v>
      </c>
      <c r="C27" s="133"/>
      <c r="D27" s="133"/>
      <c r="E27" s="133">
        <f>ROUND(B27*80%,-2)</f>
        <v>4800</v>
      </c>
      <c r="F27" s="133">
        <f>B27-E27</f>
        <v>1200</v>
      </c>
      <c r="G27" s="133"/>
      <c r="H27" s="133">
        <f t="shared" ref="H27:H29" si="15">SUM(C27:G27)</f>
        <v>6000</v>
      </c>
      <c r="I27" s="133" t="str">
        <f t="shared" ref="I27:I29" si="16">IF(H27-B27=0,"Yes","No")</f>
        <v>Yes</v>
      </c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12"/>
      <c r="Y27" s="12"/>
      <c r="Z27" s="12"/>
    </row>
    <row r="28">
      <c r="A28" s="100" t="s">
        <v>180</v>
      </c>
      <c r="B28" s="133">
        <f>Uses!C36</f>
        <v>64800</v>
      </c>
      <c r="C28" s="133"/>
      <c r="D28" s="133"/>
      <c r="E28" s="133">
        <f>ROUND(30%*B28,-2)</f>
        <v>19400</v>
      </c>
      <c r="F28" s="133">
        <f>ROUND(B28*70%,-2)</f>
        <v>45400</v>
      </c>
      <c r="G28" s="133"/>
      <c r="H28" s="133">
        <f t="shared" si="15"/>
        <v>64800</v>
      </c>
      <c r="I28" s="133" t="str">
        <f t="shared" si="16"/>
        <v>Yes</v>
      </c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12"/>
      <c r="Y28" s="12"/>
      <c r="Z28" s="12"/>
    </row>
    <row r="29">
      <c r="A29" s="100" t="s">
        <v>181</v>
      </c>
      <c r="B29" s="133">
        <f>Uses!C37</f>
        <v>50000</v>
      </c>
      <c r="C29" s="133"/>
      <c r="D29" s="133"/>
      <c r="E29" s="133">
        <f>ROUND($B29*20%,-2)</f>
        <v>10000</v>
      </c>
      <c r="F29" s="133">
        <f>ROUND($B29*80%,-2)</f>
        <v>40000</v>
      </c>
      <c r="G29" s="133"/>
      <c r="H29" s="133">
        <f t="shared" si="15"/>
        <v>50000</v>
      </c>
      <c r="I29" s="133" t="str">
        <f t="shared" si="16"/>
        <v>Yes</v>
      </c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12"/>
      <c r="Y29" s="12"/>
      <c r="Z29" s="12"/>
    </row>
    <row r="30">
      <c r="A30" s="137" t="s">
        <v>182</v>
      </c>
      <c r="B30" s="133"/>
      <c r="C30" s="133"/>
      <c r="D30" s="133"/>
      <c r="E30" s="133"/>
      <c r="F30" s="133"/>
      <c r="G30" s="133"/>
      <c r="H30" s="133"/>
      <c r="I30" s="133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12"/>
      <c r="Y30" s="12"/>
      <c r="Z30" s="12"/>
    </row>
    <row r="31">
      <c r="A31" s="100" t="s">
        <v>183</v>
      </c>
      <c r="B31" s="133">
        <f>Uses!C39</f>
        <v>5000</v>
      </c>
      <c r="C31" s="133"/>
      <c r="D31" s="133">
        <f>ROUND($B$31*20%,-2)</f>
        <v>1000</v>
      </c>
      <c r="E31" s="133">
        <f>ROUND($B31*20%,-2)</f>
        <v>1000</v>
      </c>
      <c r="F31" s="133">
        <f>B31-SUM(C31:E31)</f>
        <v>3000</v>
      </c>
      <c r="G31" s="133"/>
      <c r="H31" s="133">
        <f t="shared" ref="H31:H41" si="17">SUM(C31:G31)</f>
        <v>5000</v>
      </c>
      <c r="I31" s="133" t="str">
        <f t="shared" ref="I31:I41" si="18">IF(H31-B31=0,"Yes","No")</f>
        <v>Yes</v>
      </c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12"/>
      <c r="Y31" s="12"/>
      <c r="Z31" s="12"/>
    </row>
    <row r="32">
      <c r="A32" s="100" t="s">
        <v>184</v>
      </c>
      <c r="B32" s="133">
        <f>Uses!C40</f>
        <v>5000</v>
      </c>
      <c r="C32" s="133"/>
      <c r="D32" s="133"/>
      <c r="E32" s="133"/>
      <c r="F32" s="133">
        <f t="shared" ref="F32:F33" si="19">B32</f>
        <v>5000</v>
      </c>
      <c r="G32" s="133"/>
      <c r="H32" s="133">
        <f t="shared" si="17"/>
        <v>5000</v>
      </c>
      <c r="I32" s="133" t="str">
        <f t="shared" si="18"/>
        <v>Yes</v>
      </c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12"/>
      <c r="Y32" s="12"/>
      <c r="Z32" s="12"/>
    </row>
    <row r="33">
      <c r="A33" s="100" t="s">
        <v>232</v>
      </c>
      <c r="B33" s="133">
        <f>Uses!C41</f>
        <v>15000</v>
      </c>
      <c r="C33" s="133"/>
      <c r="D33" s="133"/>
      <c r="E33" s="133"/>
      <c r="F33" s="133">
        <f t="shared" si="19"/>
        <v>15000</v>
      </c>
      <c r="G33" s="133"/>
      <c r="H33" s="133">
        <f t="shared" si="17"/>
        <v>15000</v>
      </c>
      <c r="I33" s="133" t="str">
        <f t="shared" si="18"/>
        <v>Yes</v>
      </c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12"/>
      <c r="Y33" s="12"/>
      <c r="Z33" s="12"/>
    </row>
    <row r="34">
      <c r="A34" s="100" t="s">
        <v>186</v>
      </c>
      <c r="B34" s="133">
        <f>Uses!C42</f>
        <v>5000</v>
      </c>
      <c r="C34" s="133"/>
      <c r="D34" s="133"/>
      <c r="E34" s="133">
        <f>ROUND($B34*20%,-2)</f>
        <v>1000</v>
      </c>
      <c r="F34" s="133">
        <f>ROUND($B34*80%,-2)</f>
        <v>4000</v>
      </c>
      <c r="G34" s="133"/>
      <c r="H34" s="133">
        <f t="shared" si="17"/>
        <v>5000</v>
      </c>
      <c r="I34" s="133" t="str">
        <f t="shared" si="18"/>
        <v>Yes</v>
      </c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12"/>
      <c r="Y34" s="12"/>
      <c r="Z34" s="12"/>
    </row>
    <row r="35">
      <c r="A35" s="100" t="s">
        <v>187</v>
      </c>
      <c r="B35" s="133">
        <f>Uses!C43</f>
        <v>0</v>
      </c>
      <c r="C35" s="133"/>
      <c r="D35" s="133"/>
      <c r="E35" s="133"/>
      <c r="F35" s="133">
        <f t="shared" ref="F35:F37" si="20">B35</f>
        <v>0</v>
      </c>
      <c r="G35" s="133"/>
      <c r="H35" s="133">
        <f t="shared" si="17"/>
        <v>0</v>
      </c>
      <c r="I35" s="133" t="str">
        <f t="shared" si="18"/>
        <v>Yes</v>
      </c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12"/>
      <c r="Y35" s="12"/>
      <c r="Z35" s="12"/>
    </row>
    <row r="36">
      <c r="A36" s="100" t="s">
        <v>233</v>
      </c>
      <c r="B36" s="133">
        <f>Uses!C44</f>
        <v>5000</v>
      </c>
      <c r="C36" s="133"/>
      <c r="D36" s="133"/>
      <c r="E36" s="133"/>
      <c r="F36" s="133">
        <f t="shared" si="20"/>
        <v>5000</v>
      </c>
      <c r="G36" s="133"/>
      <c r="H36" s="133">
        <f t="shared" si="17"/>
        <v>5000</v>
      </c>
      <c r="I36" s="133" t="str">
        <f t="shared" si="18"/>
        <v>Yes</v>
      </c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12"/>
      <c r="Y36" s="12"/>
      <c r="Z36" s="12"/>
    </row>
    <row r="37">
      <c r="A37" s="100" t="s">
        <v>234</v>
      </c>
      <c r="B37" s="133">
        <f>Uses!C45</f>
        <v>10000</v>
      </c>
      <c r="C37" s="133"/>
      <c r="D37" s="12"/>
      <c r="E37" s="133"/>
      <c r="F37" s="133">
        <f t="shared" si="20"/>
        <v>10000</v>
      </c>
      <c r="G37" s="133"/>
      <c r="H37" s="133">
        <f t="shared" si="17"/>
        <v>10000</v>
      </c>
      <c r="I37" s="133" t="str">
        <f t="shared" si="18"/>
        <v>Yes</v>
      </c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12"/>
      <c r="Y37" s="12"/>
      <c r="Z37" s="12"/>
    </row>
    <row r="38">
      <c r="A38" s="100" t="s">
        <v>235</v>
      </c>
      <c r="B38" s="133">
        <f>Uses!C46</f>
        <v>-17300</v>
      </c>
      <c r="C38" s="133">
        <f>ROUND($B$38*8%,-2)</f>
        <v>-1400</v>
      </c>
      <c r="D38" s="133">
        <f>ROUND($B$38*10%,-2)</f>
        <v>-1700</v>
      </c>
      <c r="E38" s="133">
        <f>D38</f>
        <v>-1700</v>
      </c>
      <c r="F38" s="133">
        <f>ROUND($B$38*70%,-2)</f>
        <v>-12100</v>
      </c>
      <c r="G38" s="133">
        <f>B38-SUM(C38:F38)</f>
        <v>-400</v>
      </c>
      <c r="H38" s="133">
        <f t="shared" si="17"/>
        <v>-17300</v>
      </c>
      <c r="I38" s="133" t="str">
        <f t="shared" si="18"/>
        <v>Yes</v>
      </c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12"/>
      <c r="Y38" s="12"/>
      <c r="Z38" s="12"/>
    </row>
    <row r="39">
      <c r="A39" s="42" t="s">
        <v>148</v>
      </c>
      <c r="B39" s="133">
        <f>Uses!C12</f>
        <v>35000</v>
      </c>
      <c r="C39" s="133">
        <f>B39*10%</f>
        <v>3500</v>
      </c>
      <c r="D39" s="133">
        <f t="shared" ref="D39:E39" si="21">ROUND($B$39*15%,-2)</f>
        <v>5300</v>
      </c>
      <c r="E39" s="133">
        <f t="shared" si="21"/>
        <v>5300</v>
      </c>
      <c r="F39" s="133">
        <f>B39-SUM(C39:E39)</f>
        <v>20900</v>
      </c>
      <c r="G39" s="133"/>
      <c r="H39" s="133">
        <f t="shared" si="17"/>
        <v>35000</v>
      </c>
      <c r="I39" s="133" t="str">
        <f t="shared" si="18"/>
        <v>Yes</v>
      </c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12"/>
      <c r="Y39" s="12"/>
      <c r="Z39" s="12"/>
    </row>
    <row r="40">
      <c r="A40" s="42" t="s">
        <v>150</v>
      </c>
      <c r="B40" s="133">
        <f>Uses!C13</f>
        <v>10000</v>
      </c>
      <c r="C40" s="133">
        <f t="shared" ref="C40:E40" si="22">ROUND(12%*$B$40,-3)</f>
        <v>1000</v>
      </c>
      <c r="D40" s="133">
        <f t="shared" si="22"/>
        <v>1000</v>
      </c>
      <c r="E40" s="133">
        <f t="shared" si="22"/>
        <v>1000</v>
      </c>
      <c r="F40" s="133">
        <f>ROUND(B40-SUM(C40:E40),-2)</f>
        <v>7000</v>
      </c>
      <c r="G40" s="133"/>
      <c r="H40" s="133">
        <f t="shared" si="17"/>
        <v>10000</v>
      </c>
      <c r="I40" s="133" t="str">
        <f t="shared" si="18"/>
        <v>Yes</v>
      </c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12"/>
      <c r="Y40" s="12"/>
      <c r="Z40" s="12"/>
    </row>
    <row r="41">
      <c r="A41" s="42" t="s">
        <v>152</v>
      </c>
      <c r="B41" s="133">
        <f>Uses!C14</f>
        <v>134000</v>
      </c>
      <c r="C41" s="133"/>
      <c r="D41" s="133"/>
      <c r="E41" s="133" t="s">
        <v>236</v>
      </c>
      <c r="F41" s="133">
        <f>B41</f>
        <v>134000</v>
      </c>
      <c r="G41" s="133"/>
      <c r="H41" s="133">
        <f t="shared" si="17"/>
        <v>134000</v>
      </c>
      <c r="I41" s="133" t="str">
        <f t="shared" si="18"/>
        <v>Yes</v>
      </c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12"/>
      <c r="Y41" s="12"/>
      <c r="Z41" s="12"/>
    </row>
    <row r="42">
      <c r="A42" s="42" t="s">
        <v>154</v>
      </c>
      <c r="B42" s="133"/>
      <c r="C42" s="133"/>
      <c r="D42" s="133"/>
      <c r="E42" s="133"/>
      <c r="F42" s="133"/>
      <c r="G42" s="133"/>
      <c r="H42" s="133"/>
      <c r="I42" s="133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12"/>
      <c r="Y42" s="12"/>
      <c r="Z42" s="12"/>
    </row>
    <row r="43">
      <c r="A43" s="100" t="s">
        <v>237</v>
      </c>
      <c r="B43" s="133">
        <f>Uses!C50</f>
        <v>23000</v>
      </c>
      <c r="C43" s="133"/>
      <c r="D43" s="133"/>
      <c r="E43" s="12"/>
      <c r="F43" s="133">
        <f t="shared" ref="F43:F47" si="23">B43</f>
        <v>23000</v>
      </c>
      <c r="G43" s="133"/>
      <c r="H43" s="133">
        <f t="shared" ref="H43:H48" si="24">SUM(C43:G43)</f>
        <v>23000</v>
      </c>
      <c r="I43" s="133" t="str">
        <f t="shared" ref="I43:I52" si="25">IF(H43-B43=0,"Yes","No")</f>
        <v>Yes</v>
      </c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12"/>
      <c r="Y43" s="12"/>
      <c r="Z43" s="12"/>
    </row>
    <row r="44">
      <c r="A44" s="100" t="s">
        <v>238</v>
      </c>
      <c r="B44" s="133">
        <f>Uses!C51</f>
        <v>30000</v>
      </c>
      <c r="C44" s="133"/>
      <c r="D44" s="133"/>
      <c r="E44" s="133"/>
      <c r="F44" s="133">
        <f t="shared" si="23"/>
        <v>30000</v>
      </c>
      <c r="G44" s="133"/>
      <c r="H44" s="133">
        <f t="shared" si="24"/>
        <v>30000</v>
      </c>
      <c r="I44" s="133" t="str">
        <f t="shared" si="25"/>
        <v>Yes</v>
      </c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12"/>
      <c r="Y44" s="12"/>
      <c r="Z44" s="12"/>
    </row>
    <row r="45">
      <c r="A45" s="100" t="s">
        <v>239</v>
      </c>
      <c r="B45" s="133">
        <f>Uses!C52</f>
        <v>9000</v>
      </c>
      <c r="C45" s="133"/>
      <c r="D45" s="133"/>
      <c r="E45" s="133"/>
      <c r="F45" s="133">
        <f t="shared" si="23"/>
        <v>9000</v>
      </c>
      <c r="G45" s="133"/>
      <c r="H45" s="133">
        <f t="shared" si="24"/>
        <v>9000</v>
      </c>
      <c r="I45" s="133" t="str">
        <f t="shared" si="25"/>
        <v>Yes</v>
      </c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12"/>
      <c r="Y45" s="12"/>
      <c r="Z45" s="12"/>
    </row>
    <row r="46">
      <c r="A46" s="100" t="s">
        <v>240</v>
      </c>
      <c r="B46" s="133">
        <f>Uses!C53</f>
        <v>6000</v>
      </c>
      <c r="C46" s="133"/>
      <c r="D46" s="133"/>
      <c r="E46" s="133"/>
      <c r="F46" s="133">
        <f t="shared" si="23"/>
        <v>6000</v>
      </c>
      <c r="G46" s="133"/>
      <c r="H46" s="133">
        <f t="shared" si="24"/>
        <v>6000</v>
      </c>
      <c r="I46" s="133" t="str">
        <f t="shared" si="25"/>
        <v>Yes</v>
      </c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12"/>
      <c r="Y46" s="12"/>
      <c r="Z46" s="12"/>
    </row>
    <row r="47">
      <c r="A47" s="42" t="s">
        <v>155</v>
      </c>
      <c r="B47" s="133">
        <f>Uses!C16</f>
        <v>38000</v>
      </c>
      <c r="C47" s="133"/>
      <c r="D47" s="133"/>
      <c r="E47" s="133"/>
      <c r="F47" s="133">
        <f t="shared" si="23"/>
        <v>38000</v>
      </c>
      <c r="G47" s="133"/>
      <c r="H47" s="133">
        <f t="shared" si="24"/>
        <v>38000</v>
      </c>
      <c r="I47" s="133" t="str">
        <f t="shared" si="25"/>
        <v>Yes</v>
      </c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12"/>
      <c r="Y47" s="12"/>
      <c r="Z47" s="12"/>
    </row>
    <row r="48">
      <c r="A48" s="42" t="s">
        <v>157</v>
      </c>
      <c r="B48" s="133">
        <f>Uses!C17</f>
        <v>25000</v>
      </c>
      <c r="C48" s="133"/>
      <c r="D48" s="133"/>
      <c r="E48" s="133"/>
      <c r="F48" s="133">
        <f t="shared" ref="F48:F51" si="26">B48-SUM(C48:E48)</f>
        <v>25000</v>
      </c>
      <c r="G48" s="133"/>
      <c r="H48" s="133">
        <f t="shared" si="24"/>
        <v>25000</v>
      </c>
      <c r="I48" s="133" t="str">
        <f t="shared" si="25"/>
        <v>Yes</v>
      </c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12"/>
      <c r="Y48" s="12"/>
      <c r="Z48" s="12"/>
    </row>
    <row r="49">
      <c r="A49" s="42" t="s">
        <v>159</v>
      </c>
      <c r="B49" s="133">
        <f>Uses!C18</f>
        <v>0</v>
      </c>
      <c r="C49" s="133"/>
      <c r="D49" s="133"/>
      <c r="E49" s="133"/>
      <c r="F49" s="133">
        <f t="shared" si="26"/>
        <v>0</v>
      </c>
      <c r="G49" s="133"/>
      <c r="H49" s="133"/>
      <c r="I49" s="133" t="str">
        <f t="shared" si="25"/>
        <v>Yes</v>
      </c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12"/>
      <c r="Y49" s="12"/>
      <c r="Z49" s="12"/>
    </row>
    <row r="50">
      <c r="A50" s="42" t="s">
        <v>161</v>
      </c>
      <c r="B50" s="133">
        <f>Uses!C19</f>
        <v>180000</v>
      </c>
      <c r="C50" s="133"/>
      <c r="D50" s="133"/>
      <c r="E50" s="133"/>
      <c r="F50" s="133">
        <f t="shared" si="26"/>
        <v>180000</v>
      </c>
      <c r="G50" s="12"/>
      <c r="H50" s="133">
        <f t="shared" ref="H50:H51" si="27">SUM(C50:G50)</f>
        <v>180000</v>
      </c>
      <c r="I50" s="133" t="str">
        <f t="shared" si="25"/>
        <v>Yes</v>
      </c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12"/>
      <c r="Y50" s="12"/>
      <c r="Z50" s="12"/>
    </row>
    <row r="51">
      <c r="A51" s="100" t="s">
        <v>164</v>
      </c>
      <c r="B51" s="133">
        <f>Uses!C21</f>
        <v>370000</v>
      </c>
      <c r="C51" s="133"/>
      <c r="D51" s="138"/>
      <c r="E51" s="138"/>
      <c r="F51" s="133">
        <f t="shared" si="26"/>
        <v>370000</v>
      </c>
      <c r="G51" s="133"/>
      <c r="H51" s="133">
        <f t="shared" si="27"/>
        <v>370000</v>
      </c>
      <c r="I51" s="133" t="str">
        <f t="shared" si="25"/>
        <v>Yes</v>
      </c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12"/>
      <c r="Y51" s="12"/>
      <c r="Z51" s="12"/>
    </row>
    <row r="52">
      <c r="A52" s="66" t="s">
        <v>241</v>
      </c>
      <c r="B52" s="139">
        <f t="shared" ref="B52:H52" si="28">SUBTOTAL(9,B13:B51)</f>
        <v>2830000</v>
      </c>
      <c r="C52" s="139">
        <f t="shared" si="28"/>
        <v>7100</v>
      </c>
      <c r="D52" s="139">
        <f t="shared" si="28"/>
        <v>5600</v>
      </c>
      <c r="E52" s="139">
        <f t="shared" si="28"/>
        <v>88300</v>
      </c>
      <c r="F52" s="139">
        <f t="shared" si="28"/>
        <v>2729400</v>
      </c>
      <c r="G52" s="139">
        <f t="shared" si="28"/>
        <v>-400</v>
      </c>
      <c r="H52" s="139">
        <f t="shared" si="28"/>
        <v>2830000</v>
      </c>
      <c r="I52" s="133" t="str">
        <f t="shared" si="25"/>
        <v>Yes</v>
      </c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12"/>
      <c r="Y52" s="12"/>
      <c r="Z52" s="12"/>
    </row>
    <row r="53">
      <c r="A53" s="126" t="s">
        <v>242</v>
      </c>
      <c r="B53" s="133">
        <f>B52-Uses!C22</f>
        <v>0</v>
      </c>
      <c r="C53" s="133"/>
      <c r="D53" s="133"/>
      <c r="E53" s="133"/>
      <c r="F53" s="133"/>
      <c r="G53" s="133"/>
      <c r="H53" s="140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12"/>
      <c r="Y53" s="12"/>
      <c r="Z53" s="12"/>
    </row>
    <row r="54">
      <c r="A54" s="134" t="s">
        <v>243</v>
      </c>
      <c r="B54" s="141" t="s">
        <v>244</v>
      </c>
      <c r="C54" s="142"/>
      <c r="D54" s="142"/>
      <c r="E54" s="142"/>
      <c r="F54" s="142"/>
      <c r="G54" s="142"/>
      <c r="H54" s="142"/>
      <c r="I54" s="143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12"/>
      <c r="Y54" s="12"/>
      <c r="Z54" s="12"/>
    </row>
    <row r="55">
      <c r="A55" s="12" t="s">
        <v>115</v>
      </c>
      <c r="B55" s="133">
        <f>Sources!C6</f>
        <v>200000</v>
      </c>
      <c r="C55" s="133">
        <f>Assumptions!C13*Assumptions!$C$11</f>
        <v>70000</v>
      </c>
      <c r="D55" s="133">
        <f>Assumptions!C14*Assumptions!$C$11-SUM($C55:C55)</f>
        <v>35000</v>
      </c>
      <c r="E55" s="133">
        <f>Assumptions!C15*Assumptions!$C$11-SUM($C55:D55)</f>
        <v>35000</v>
      </c>
      <c r="F55" s="133">
        <f>Assumptions!C16*Assumptions!$C$11-SUM($C55:E55)</f>
        <v>60000</v>
      </c>
      <c r="G55" s="133">
        <f t="shared" ref="G55:G61" si="29">B55-SUM(C55:F55)</f>
        <v>0</v>
      </c>
      <c r="H55" s="133">
        <f t="shared" ref="H55:H61" si="30">SUM(C55:F55)</f>
        <v>200000</v>
      </c>
      <c r="I55" s="133" t="str">
        <f t="shared" ref="I55:I62" si="31">IF(H55-B55=0,"Yes","No")</f>
        <v>Yes</v>
      </c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12"/>
      <c r="Y55" s="12"/>
      <c r="Z55" s="12"/>
    </row>
    <row r="56">
      <c r="A56" s="12" t="s">
        <v>117</v>
      </c>
      <c r="B56" s="133">
        <f>Sources!C7</f>
        <v>250000</v>
      </c>
      <c r="C56" s="133"/>
      <c r="D56" s="133"/>
      <c r="E56" s="133">
        <f>60%*B56</f>
        <v>150000</v>
      </c>
      <c r="F56" s="133">
        <f>B56-E56</f>
        <v>100000</v>
      </c>
      <c r="G56" s="133">
        <f t="shared" si="29"/>
        <v>0</v>
      </c>
      <c r="H56" s="133">
        <f t="shared" si="30"/>
        <v>250000</v>
      </c>
      <c r="I56" s="133" t="str">
        <f t="shared" si="31"/>
        <v>Yes</v>
      </c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12"/>
      <c r="Y56" s="12"/>
      <c r="Z56" s="12"/>
    </row>
    <row r="57">
      <c r="A57" s="12" t="s">
        <v>118</v>
      </c>
      <c r="B57" s="133">
        <f>Sources!C8</f>
        <v>200000</v>
      </c>
      <c r="C57" s="133">
        <f>5%*B57</f>
        <v>10000</v>
      </c>
      <c r="D57" s="133">
        <f>15%*B57</f>
        <v>30000</v>
      </c>
      <c r="E57" s="133">
        <f t="shared" ref="E57:E58" si="32">40%*B57</f>
        <v>80000</v>
      </c>
      <c r="F57" s="133">
        <f t="shared" ref="F57:F58" si="33">B57-SUM(C57:E57)</f>
        <v>80000</v>
      </c>
      <c r="G57" s="133">
        <f t="shared" si="29"/>
        <v>0</v>
      </c>
      <c r="H57" s="133">
        <f t="shared" si="30"/>
        <v>200000</v>
      </c>
      <c r="I57" s="133" t="str">
        <f t="shared" si="31"/>
        <v>Yes</v>
      </c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12"/>
      <c r="Y57" s="12"/>
      <c r="Z57" s="12"/>
    </row>
    <row r="58">
      <c r="A58" s="12" t="s">
        <v>119</v>
      </c>
      <c r="B58" s="133">
        <f>Sources!C9</f>
        <v>1500000</v>
      </c>
      <c r="C58" s="133"/>
      <c r="D58" s="133">
        <v>30000.0</v>
      </c>
      <c r="E58" s="133">
        <f t="shared" si="32"/>
        <v>600000</v>
      </c>
      <c r="F58" s="133">
        <f t="shared" si="33"/>
        <v>870000</v>
      </c>
      <c r="G58" s="133">
        <f t="shared" si="29"/>
        <v>0</v>
      </c>
      <c r="H58" s="133">
        <f t="shared" si="30"/>
        <v>1500000</v>
      </c>
      <c r="I58" s="133" t="str">
        <f t="shared" si="31"/>
        <v>Yes</v>
      </c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12"/>
      <c r="Y58" s="12"/>
      <c r="Z58" s="12"/>
    </row>
    <row r="59">
      <c r="A59" s="12" t="s">
        <v>245</v>
      </c>
      <c r="B59" s="133">
        <f>Sources!C12</f>
        <v>0</v>
      </c>
      <c r="C59" s="133"/>
      <c r="D59" s="133"/>
      <c r="E59" s="133"/>
      <c r="F59" s="133">
        <f t="shared" ref="F59:F61" si="34">B59</f>
        <v>0</v>
      </c>
      <c r="G59" s="133">
        <f t="shared" si="29"/>
        <v>0</v>
      </c>
      <c r="H59" s="133">
        <f t="shared" si="30"/>
        <v>0</v>
      </c>
      <c r="I59" s="133" t="str">
        <f t="shared" si="31"/>
        <v>Yes</v>
      </c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12"/>
      <c r="Y59" s="12"/>
      <c r="Z59" s="12"/>
    </row>
    <row r="60">
      <c r="A60" s="12" t="s">
        <v>202</v>
      </c>
      <c r="B60" s="133">
        <f>Sources!C13</f>
        <v>1000000</v>
      </c>
      <c r="C60" s="133"/>
      <c r="D60" s="133"/>
      <c r="E60" s="133"/>
      <c r="F60" s="133">
        <f t="shared" si="34"/>
        <v>1000000</v>
      </c>
      <c r="G60" s="133">
        <f t="shared" si="29"/>
        <v>0</v>
      </c>
      <c r="H60" s="133">
        <f t="shared" si="30"/>
        <v>1000000</v>
      </c>
      <c r="I60" s="133" t="str">
        <f t="shared" si="31"/>
        <v>Yes</v>
      </c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12"/>
      <c r="Y60" s="12"/>
      <c r="Z60" s="12"/>
    </row>
    <row r="61">
      <c r="A61" s="12" t="s">
        <v>125</v>
      </c>
      <c r="B61" s="133">
        <f>Sources!C16</f>
        <v>0</v>
      </c>
      <c r="C61" s="133"/>
      <c r="D61" s="133"/>
      <c r="E61" s="133"/>
      <c r="F61" s="133">
        <f t="shared" si="34"/>
        <v>0</v>
      </c>
      <c r="G61" s="133">
        <f t="shared" si="29"/>
        <v>0</v>
      </c>
      <c r="H61" s="133">
        <f t="shared" si="30"/>
        <v>0</v>
      </c>
      <c r="I61" s="133" t="str">
        <f t="shared" si="31"/>
        <v>Yes</v>
      </c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12"/>
      <c r="Y61" s="12"/>
      <c r="Z61" s="12"/>
    </row>
    <row r="62">
      <c r="A62" s="66" t="s">
        <v>246</v>
      </c>
      <c r="B62" s="139">
        <f t="shared" ref="B62:H62" si="35">SUM(B55:B61)</f>
        <v>3150000</v>
      </c>
      <c r="C62" s="139">
        <f t="shared" si="35"/>
        <v>80000</v>
      </c>
      <c r="D62" s="139">
        <f t="shared" si="35"/>
        <v>95000</v>
      </c>
      <c r="E62" s="139">
        <f t="shared" si="35"/>
        <v>865000</v>
      </c>
      <c r="F62" s="139">
        <f t="shared" si="35"/>
        <v>2110000</v>
      </c>
      <c r="G62" s="139">
        <f t="shared" si="35"/>
        <v>0</v>
      </c>
      <c r="H62" s="139">
        <f t="shared" si="35"/>
        <v>3150000</v>
      </c>
      <c r="I62" s="133" t="str">
        <f t="shared" si="31"/>
        <v>Yes</v>
      </c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12"/>
      <c r="Y62" s="12"/>
      <c r="Z62" s="12"/>
    </row>
    <row r="63">
      <c r="A63" s="126" t="s">
        <v>242</v>
      </c>
      <c r="B63" s="133">
        <f>B62-Sources!C18</f>
        <v>0</v>
      </c>
      <c r="C63" s="133"/>
      <c r="D63" s="133"/>
      <c r="E63" s="133"/>
      <c r="F63" s="133"/>
      <c r="G63" s="133"/>
      <c r="H63" s="133"/>
      <c r="I63" s="143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12"/>
      <c r="Y63" s="12"/>
      <c r="Z63" s="12"/>
    </row>
    <row r="64">
      <c r="A64" s="106"/>
      <c r="B64" s="132"/>
      <c r="C64" s="133"/>
      <c r="D64" s="133"/>
      <c r="E64" s="133"/>
      <c r="F64" s="133"/>
      <c r="G64" s="133"/>
      <c r="H64" s="133"/>
      <c r="I64" s="143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12"/>
      <c r="Y64" s="12"/>
      <c r="Z64" s="12"/>
    </row>
    <row r="65">
      <c r="A65" s="95"/>
      <c r="B65" s="133"/>
      <c r="C65" s="133"/>
      <c r="D65" s="133"/>
      <c r="E65" s="133"/>
      <c r="F65" s="133"/>
      <c r="G65" s="133"/>
      <c r="H65" s="133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12"/>
      <c r="Y65" s="12"/>
      <c r="Z65" s="12"/>
    </row>
    <row r="66">
      <c r="A66" s="144" t="s">
        <v>247</v>
      </c>
      <c r="B66" s="145"/>
      <c r="C66" s="145"/>
      <c r="D66" s="145"/>
      <c r="E66" s="145"/>
      <c r="F66" s="145"/>
      <c r="G66" s="145"/>
      <c r="H66" s="14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12"/>
      <c r="Y66" s="12"/>
      <c r="Z66" s="12"/>
    </row>
    <row r="67">
      <c r="A67" s="144" t="s">
        <v>248</v>
      </c>
      <c r="B67" s="145"/>
      <c r="C67" s="145"/>
      <c r="D67" s="145"/>
      <c r="E67" s="145"/>
      <c r="F67" s="145"/>
      <c r="G67" s="145"/>
      <c r="H67" s="14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12"/>
      <c r="Y67" s="12"/>
      <c r="Z67" s="12"/>
    </row>
    <row r="68">
      <c r="A68" s="146" t="s">
        <v>249</v>
      </c>
      <c r="B68" s="145"/>
      <c r="C68" s="145"/>
      <c r="D68" s="145"/>
      <c r="E68" s="145"/>
      <c r="F68" s="145"/>
      <c r="G68" s="145"/>
      <c r="H68" s="14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12"/>
      <c r="Y68" s="12"/>
      <c r="Z68" s="12"/>
    </row>
    <row r="69">
      <c r="A69" s="147"/>
      <c r="B69" s="145"/>
      <c r="C69" s="145"/>
      <c r="D69" s="145"/>
      <c r="E69" s="145"/>
      <c r="F69" s="145"/>
      <c r="G69" s="145"/>
      <c r="H69" s="14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12"/>
      <c r="Y69" s="12"/>
      <c r="Z69" s="12"/>
    </row>
    <row r="70">
      <c r="A70" s="144" t="s">
        <v>250</v>
      </c>
      <c r="B70" s="145"/>
      <c r="C70" s="145"/>
      <c r="D70" s="145"/>
      <c r="E70" s="145"/>
      <c r="F70" s="145"/>
      <c r="G70" s="145"/>
      <c r="H70" s="14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12"/>
      <c r="Y70" s="12"/>
      <c r="Z70" s="12"/>
    </row>
    <row r="71">
      <c r="A71" s="146" t="s">
        <v>251</v>
      </c>
      <c r="B71" s="145"/>
      <c r="C71" s="145"/>
      <c r="D71" s="145"/>
      <c r="E71" s="145"/>
      <c r="F71" s="145"/>
      <c r="G71" s="145"/>
      <c r="H71" s="14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12"/>
      <c r="Y71" s="12"/>
      <c r="Z71" s="12"/>
    </row>
    <row r="72">
      <c r="A72" s="148"/>
      <c r="B72" s="145"/>
      <c r="C72" s="145"/>
      <c r="D72" s="145"/>
      <c r="E72" s="145"/>
      <c r="F72" s="145"/>
      <c r="G72" s="145"/>
      <c r="H72" s="14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12"/>
      <c r="Y72" s="12"/>
      <c r="Z72" s="12"/>
    </row>
    <row r="73">
      <c r="A73" s="120"/>
      <c r="B73" s="95"/>
      <c r="C73" s="120"/>
      <c r="D73" s="120"/>
      <c r="E73" s="120"/>
      <c r="F73" s="120"/>
      <c r="G73" s="120"/>
      <c r="H73" s="120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12"/>
      <c r="Y73" s="12"/>
      <c r="Z73" s="12"/>
    </row>
    <row r="74">
      <c r="A74" s="120"/>
      <c r="B74" s="95"/>
      <c r="C74" s="120"/>
      <c r="D74" s="120"/>
      <c r="E74" s="120"/>
      <c r="F74" s="120"/>
      <c r="G74" s="120"/>
      <c r="H74" s="120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12"/>
      <c r="Y74" s="12"/>
      <c r="Z74" s="12"/>
    </row>
    <row r="75">
      <c r="A75" s="95"/>
      <c r="B75" s="95"/>
      <c r="C75" s="120"/>
      <c r="D75" s="120"/>
      <c r="E75" s="120"/>
      <c r="F75" s="120"/>
      <c r="G75" s="120"/>
      <c r="H75" s="120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12"/>
      <c r="Y75" s="12"/>
      <c r="Z75" s="12"/>
    </row>
    <row r="76">
      <c r="A76" s="95"/>
      <c r="B76" s="95"/>
      <c r="C76" s="120"/>
      <c r="D76" s="120"/>
      <c r="E76" s="120"/>
      <c r="F76" s="120"/>
      <c r="G76" s="120"/>
      <c r="H76" s="120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12"/>
      <c r="Y76" s="12"/>
      <c r="Z76" s="12"/>
    </row>
    <row r="77">
      <c r="A77" s="95"/>
      <c r="B77" s="95"/>
      <c r="C77" s="120"/>
      <c r="D77" s="120"/>
      <c r="E77" s="120"/>
      <c r="F77" s="120"/>
      <c r="G77" s="120"/>
      <c r="H77" s="120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12"/>
      <c r="Y77" s="12"/>
      <c r="Z77" s="12"/>
    </row>
    <row r="78">
      <c r="A78" s="95"/>
      <c r="B78" s="95"/>
      <c r="C78" s="120"/>
      <c r="D78" s="120"/>
      <c r="E78" s="120"/>
      <c r="F78" s="120"/>
      <c r="G78" s="120"/>
      <c r="H78" s="120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12"/>
      <c r="Y78" s="12"/>
      <c r="Z78" s="12"/>
    </row>
    <row r="79">
      <c r="A79" s="95"/>
      <c r="B79" s="95"/>
      <c r="C79" s="120"/>
      <c r="D79" s="120"/>
      <c r="E79" s="120"/>
      <c r="F79" s="120"/>
      <c r="G79" s="120"/>
      <c r="H79" s="120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12"/>
      <c r="Y79" s="12"/>
      <c r="Z79" s="12"/>
    </row>
    <row r="80">
      <c r="A80" s="95"/>
      <c r="B80" s="95"/>
      <c r="C80" s="120"/>
      <c r="D80" s="120"/>
      <c r="E80" s="120"/>
      <c r="F80" s="120"/>
      <c r="G80" s="120"/>
      <c r="H80" s="120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12"/>
      <c r="Y80" s="12"/>
      <c r="Z80" s="12"/>
    </row>
    <row r="81">
      <c r="A81" s="95"/>
      <c r="B81" s="95"/>
      <c r="C81" s="120"/>
      <c r="D81" s="120"/>
      <c r="E81" s="120"/>
      <c r="F81" s="120"/>
      <c r="G81" s="120"/>
      <c r="H81" s="120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12"/>
      <c r="Y81" s="12"/>
      <c r="Z81" s="12"/>
    </row>
    <row r="82">
      <c r="A82" s="95"/>
      <c r="B82" s="95"/>
      <c r="C82" s="120"/>
      <c r="D82" s="120"/>
      <c r="E82" s="120"/>
      <c r="F82" s="120"/>
      <c r="G82" s="120"/>
      <c r="H82" s="120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12"/>
      <c r="Y82" s="12"/>
      <c r="Z82" s="12"/>
    </row>
    <row r="83">
      <c r="A83" s="95"/>
      <c r="B83" s="95"/>
      <c r="C83" s="120"/>
      <c r="D83" s="120"/>
      <c r="E83" s="120"/>
      <c r="F83" s="120"/>
      <c r="G83" s="120"/>
      <c r="H83" s="120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12"/>
      <c r="Y83" s="12"/>
      <c r="Z83" s="12"/>
    </row>
    <row r="84">
      <c r="A84" s="95"/>
      <c r="B84" s="95"/>
      <c r="C84" s="120"/>
      <c r="D84" s="120"/>
      <c r="E84" s="120"/>
      <c r="F84" s="120"/>
      <c r="G84" s="120"/>
      <c r="H84" s="120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12"/>
      <c r="Y84" s="12"/>
      <c r="Z84" s="12"/>
    </row>
    <row r="85">
      <c r="A85" s="95"/>
      <c r="B85" s="95"/>
      <c r="C85" s="120"/>
      <c r="D85" s="120"/>
      <c r="E85" s="120"/>
      <c r="F85" s="120"/>
      <c r="G85" s="120"/>
      <c r="H85" s="120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12"/>
      <c r="Y85" s="12"/>
      <c r="Z85" s="12"/>
    </row>
    <row r="86">
      <c r="A86" s="95"/>
      <c r="B86" s="95"/>
      <c r="C86" s="120"/>
      <c r="D86" s="120"/>
      <c r="E86" s="120"/>
      <c r="F86" s="120"/>
      <c r="G86" s="120"/>
      <c r="H86" s="120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12"/>
      <c r="Y86" s="12"/>
      <c r="Z86" s="12"/>
    </row>
    <row r="87">
      <c r="A87" s="95"/>
      <c r="B87" s="95"/>
      <c r="C87" s="120"/>
      <c r="D87" s="120"/>
      <c r="E87" s="120"/>
      <c r="F87" s="120"/>
      <c r="G87" s="120"/>
      <c r="H87" s="120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12"/>
      <c r="Y87" s="12"/>
      <c r="Z87" s="12"/>
    </row>
    <row r="88">
      <c r="A88" s="95"/>
      <c r="B88" s="95"/>
      <c r="C88" s="120"/>
      <c r="D88" s="120"/>
      <c r="E88" s="120"/>
      <c r="F88" s="120"/>
      <c r="G88" s="120"/>
      <c r="H88" s="120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12"/>
      <c r="Y88" s="12"/>
      <c r="Z88" s="12"/>
    </row>
    <row r="89">
      <c r="A89" s="95"/>
      <c r="B89" s="95"/>
      <c r="C89" s="120"/>
      <c r="D89" s="120"/>
      <c r="E89" s="120"/>
      <c r="F89" s="120"/>
      <c r="G89" s="120"/>
      <c r="H89" s="120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12"/>
      <c r="Y89" s="12"/>
      <c r="Z89" s="12"/>
    </row>
    <row r="90">
      <c r="A90" s="95"/>
      <c r="B90" s="95"/>
      <c r="C90" s="120"/>
      <c r="D90" s="120"/>
      <c r="E90" s="120"/>
      <c r="F90" s="120"/>
      <c r="G90" s="120"/>
      <c r="H90" s="120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12"/>
      <c r="Y90" s="12"/>
      <c r="Z90" s="12"/>
    </row>
    <row r="91">
      <c r="A91" s="95"/>
      <c r="B91" s="95"/>
      <c r="C91" s="120"/>
      <c r="D91" s="120"/>
      <c r="E91" s="120"/>
      <c r="F91" s="120"/>
      <c r="G91" s="120"/>
      <c r="H91" s="120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12"/>
      <c r="Y91" s="12"/>
      <c r="Z91" s="12"/>
    </row>
    <row r="92">
      <c r="A92" s="95"/>
      <c r="B92" s="95"/>
      <c r="C92" s="120"/>
      <c r="D92" s="120"/>
      <c r="E92" s="120"/>
      <c r="F92" s="120"/>
      <c r="G92" s="120"/>
      <c r="H92" s="120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12"/>
      <c r="Y92" s="12"/>
      <c r="Z92" s="12"/>
    </row>
    <row r="93">
      <c r="A93" s="95"/>
      <c r="B93" s="95"/>
      <c r="C93" s="120"/>
      <c r="D93" s="120"/>
      <c r="E93" s="120"/>
      <c r="F93" s="120"/>
      <c r="G93" s="120"/>
      <c r="H93" s="120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12"/>
      <c r="Y93" s="12"/>
      <c r="Z93" s="12"/>
    </row>
    <row r="94">
      <c r="A94" s="95"/>
      <c r="B94" s="95"/>
      <c r="C94" s="120"/>
      <c r="D94" s="120"/>
      <c r="E94" s="120"/>
      <c r="F94" s="120"/>
      <c r="G94" s="120"/>
      <c r="H94" s="120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12"/>
      <c r="Y94" s="12"/>
      <c r="Z94" s="12"/>
    </row>
    <row r="95">
      <c r="A95" s="95"/>
      <c r="B95" s="95"/>
      <c r="C95" s="120"/>
      <c r="D95" s="120"/>
      <c r="E95" s="120"/>
      <c r="F95" s="120"/>
      <c r="G95" s="120"/>
      <c r="H95" s="120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12"/>
      <c r="Y95" s="12"/>
      <c r="Z95" s="12"/>
    </row>
    <row r="96">
      <c r="A96" s="95"/>
      <c r="B96" s="95"/>
      <c r="C96" s="120"/>
      <c r="D96" s="120"/>
      <c r="E96" s="120"/>
      <c r="F96" s="120"/>
      <c r="G96" s="120"/>
      <c r="H96" s="120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12"/>
      <c r="Y96" s="12"/>
      <c r="Z96" s="12"/>
    </row>
    <row r="97">
      <c r="A97" s="95"/>
      <c r="B97" s="95"/>
      <c r="C97" s="120"/>
      <c r="D97" s="120"/>
      <c r="E97" s="120"/>
      <c r="F97" s="120"/>
      <c r="G97" s="120"/>
      <c r="H97" s="120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12"/>
      <c r="Y97" s="12"/>
      <c r="Z97" s="12"/>
    </row>
    <row r="98">
      <c r="A98" s="95"/>
      <c r="B98" s="95"/>
      <c r="C98" s="120"/>
      <c r="D98" s="120"/>
      <c r="E98" s="120"/>
      <c r="F98" s="120"/>
      <c r="G98" s="120"/>
      <c r="H98" s="120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12"/>
      <c r="Y98" s="12"/>
      <c r="Z98" s="12"/>
    </row>
    <row r="99">
      <c r="A99" s="95"/>
      <c r="B99" s="95"/>
      <c r="C99" s="120"/>
      <c r="D99" s="120"/>
      <c r="E99" s="120"/>
      <c r="F99" s="120"/>
      <c r="G99" s="120"/>
      <c r="H99" s="120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12"/>
      <c r="Y99" s="12"/>
      <c r="Z99" s="12"/>
    </row>
    <row r="100">
      <c r="A100" s="95"/>
      <c r="B100" s="95"/>
      <c r="C100" s="120"/>
      <c r="D100" s="120"/>
      <c r="E100" s="120"/>
      <c r="F100" s="120"/>
      <c r="G100" s="120"/>
      <c r="H100" s="120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12"/>
      <c r="Y100" s="12"/>
      <c r="Z100" s="12"/>
    </row>
    <row r="101">
      <c r="A101" s="95"/>
      <c r="B101" s="95"/>
      <c r="C101" s="120"/>
      <c r="D101" s="120"/>
      <c r="E101" s="120"/>
      <c r="F101" s="120"/>
      <c r="G101" s="120"/>
      <c r="H101" s="120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12"/>
      <c r="Y101" s="12"/>
      <c r="Z101" s="12"/>
    </row>
    <row r="102">
      <c r="A102" s="95"/>
      <c r="B102" s="95"/>
      <c r="C102" s="120"/>
      <c r="D102" s="120"/>
      <c r="E102" s="120"/>
      <c r="F102" s="120"/>
      <c r="G102" s="120"/>
      <c r="H102" s="120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12"/>
      <c r="Y102" s="12"/>
      <c r="Z102" s="12"/>
    </row>
    <row r="103">
      <c r="A103" s="95"/>
      <c r="B103" s="95"/>
      <c r="C103" s="120"/>
      <c r="D103" s="120"/>
      <c r="E103" s="120"/>
      <c r="F103" s="120"/>
      <c r="G103" s="120"/>
      <c r="H103" s="120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12"/>
      <c r="Y103" s="12"/>
      <c r="Z103" s="12"/>
    </row>
    <row r="104">
      <c r="A104" s="95"/>
      <c r="B104" s="95"/>
      <c r="C104" s="120"/>
      <c r="D104" s="120"/>
      <c r="E104" s="120"/>
      <c r="F104" s="120"/>
      <c r="G104" s="120"/>
      <c r="H104" s="120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12"/>
      <c r="Y104" s="12"/>
      <c r="Z104" s="12"/>
    </row>
    <row r="105">
      <c r="A105" s="95"/>
      <c r="B105" s="95"/>
      <c r="C105" s="120"/>
      <c r="D105" s="120"/>
      <c r="E105" s="120"/>
      <c r="F105" s="120"/>
      <c r="G105" s="120"/>
      <c r="H105" s="120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12"/>
      <c r="Y105" s="12"/>
      <c r="Z105" s="12"/>
    </row>
    <row r="106">
      <c r="A106" s="95"/>
      <c r="B106" s="95"/>
      <c r="C106" s="120"/>
      <c r="D106" s="120"/>
      <c r="E106" s="120"/>
      <c r="F106" s="120"/>
      <c r="G106" s="120"/>
      <c r="H106" s="120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12"/>
      <c r="Y106" s="12"/>
      <c r="Z106" s="12"/>
    </row>
    <row r="107">
      <c r="A107" s="95"/>
      <c r="B107" s="95"/>
      <c r="C107" s="120"/>
      <c r="D107" s="120"/>
      <c r="E107" s="120"/>
      <c r="F107" s="120"/>
      <c r="G107" s="120"/>
      <c r="H107" s="120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12"/>
      <c r="Y107" s="12"/>
      <c r="Z107" s="12"/>
    </row>
    <row r="108">
      <c r="A108" s="95"/>
      <c r="B108" s="95"/>
      <c r="C108" s="120"/>
      <c r="D108" s="120"/>
      <c r="E108" s="120"/>
      <c r="F108" s="120"/>
      <c r="G108" s="120"/>
      <c r="H108" s="120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12"/>
      <c r="Y108" s="12"/>
      <c r="Z108" s="12"/>
    </row>
    <row r="109">
      <c r="A109" s="95"/>
      <c r="B109" s="95"/>
      <c r="C109" s="120"/>
      <c r="D109" s="120"/>
      <c r="E109" s="120"/>
      <c r="F109" s="120"/>
      <c r="G109" s="120"/>
      <c r="H109" s="120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12"/>
      <c r="Y109" s="12"/>
      <c r="Z109" s="12"/>
    </row>
    <row r="110">
      <c r="A110" s="95"/>
      <c r="B110" s="95"/>
      <c r="C110" s="120"/>
      <c r="D110" s="120"/>
      <c r="E110" s="120"/>
      <c r="F110" s="120"/>
      <c r="G110" s="120"/>
      <c r="H110" s="120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12"/>
      <c r="Y110" s="12"/>
      <c r="Z110" s="12"/>
    </row>
    <row r="111">
      <c r="A111" s="95"/>
      <c r="B111" s="95"/>
      <c r="C111" s="149"/>
      <c r="D111" s="120"/>
      <c r="E111" s="120"/>
      <c r="F111" s="120"/>
      <c r="G111" s="120"/>
      <c r="H111" s="149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12"/>
      <c r="Y111" s="12"/>
      <c r="Z111" s="12"/>
    </row>
    <row r="112">
      <c r="A112" s="95"/>
      <c r="B112" s="95"/>
      <c r="C112" s="149"/>
      <c r="D112" s="120"/>
      <c r="E112" s="120"/>
      <c r="F112" s="120"/>
      <c r="G112" s="120"/>
      <c r="H112" s="149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12"/>
      <c r="Y112" s="12"/>
      <c r="Z112" s="12"/>
    </row>
    <row r="113">
      <c r="A113" s="95"/>
      <c r="B113" s="95"/>
      <c r="C113" s="149"/>
      <c r="D113" s="120"/>
      <c r="E113" s="120"/>
      <c r="F113" s="120"/>
      <c r="G113" s="120"/>
      <c r="H113" s="149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12"/>
      <c r="Y113" s="12"/>
      <c r="Z113" s="12"/>
    </row>
    <row r="114">
      <c r="A114" s="95"/>
      <c r="B114" s="95"/>
      <c r="C114" s="149"/>
      <c r="D114" s="120"/>
      <c r="E114" s="120"/>
      <c r="F114" s="120"/>
      <c r="G114" s="120"/>
      <c r="H114" s="149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12"/>
      <c r="Y114" s="12"/>
      <c r="Z114" s="12"/>
    </row>
    <row r="115">
      <c r="A115" s="95"/>
      <c r="B115" s="95"/>
      <c r="C115" s="149"/>
      <c r="D115" s="120"/>
      <c r="E115" s="120"/>
      <c r="F115" s="120"/>
      <c r="G115" s="120"/>
      <c r="H115" s="149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12"/>
      <c r="Y115" s="12"/>
      <c r="Z115" s="12"/>
    </row>
    <row r="116">
      <c r="A116" s="95"/>
      <c r="B116" s="95"/>
      <c r="C116" s="149"/>
      <c r="D116" s="120"/>
      <c r="E116" s="120"/>
      <c r="F116" s="120"/>
      <c r="G116" s="120"/>
      <c r="H116" s="149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12"/>
      <c r="Y116" s="12"/>
      <c r="Z116" s="12"/>
    </row>
    <row r="117">
      <c r="A117" s="95"/>
      <c r="B117" s="95"/>
      <c r="C117" s="149"/>
      <c r="D117" s="120"/>
      <c r="E117" s="120"/>
      <c r="F117" s="120"/>
      <c r="G117" s="120"/>
      <c r="H117" s="149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12"/>
      <c r="Y117" s="12"/>
      <c r="Z117" s="12"/>
    </row>
    <row r="118">
      <c r="A118" s="95"/>
      <c r="B118" s="95"/>
      <c r="C118" s="149"/>
      <c r="D118" s="120"/>
      <c r="E118" s="120"/>
      <c r="F118" s="120"/>
      <c r="G118" s="120"/>
      <c r="H118" s="149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12"/>
      <c r="Y118" s="12"/>
      <c r="Z118" s="12"/>
    </row>
    <row r="119">
      <c r="A119" s="95"/>
      <c r="B119" s="95"/>
      <c r="C119" s="149"/>
      <c r="D119" s="120"/>
      <c r="E119" s="120"/>
      <c r="F119" s="120"/>
      <c r="G119" s="120"/>
      <c r="H119" s="149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12"/>
      <c r="Y119" s="12"/>
      <c r="Z119" s="12"/>
    </row>
    <row r="120">
      <c r="A120" s="95"/>
      <c r="B120" s="95"/>
      <c r="C120" s="149"/>
      <c r="D120" s="120"/>
      <c r="E120" s="120"/>
      <c r="F120" s="120"/>
      <c r="G120" s="120"/>
      <c r="H120" s="149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12"/>
      <c r="Y120" s="12"/>
      <c r="Z120" s="12"/>
    </row>
    <row r="121">
      <c r="A121" s="95"/>
      <c r="B121" s="95"/>
      <c r="C121" s="149"/>
      <c r="D121" s="120"/>
      <c r="E121" s="120"/>
      <c r="F121" s="120"/>
      <c r="G121" s="120"/>
      <c r="H121" s="149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12"/>
      <c r="Y121" s="12"/>
      <c r="Z121" s="12"/>
    </row>
    <row r="122">
      <c r="A122" s="95"/>
      <c r="B122" s="95"/>
      <c r="C122" s="149"/>
      <c r="D122" s="120"/>
      <c r="E122" s="120"/>
      <c r="F122" s="120"/>
      <c r="G122" s="120"/>
      <c r="H122" s="149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12"/>
      <c r="Y122" s="12"/>
      <c r="Z122" s="12"/>
    </row>
    <row r="123">
      <c r="A123" s="95"/>
      <c r="B123" s="95"/>
      <c r="C123" s="149"/>
      <c r="D123" s="120"/>
      <c r="E123" s="120"/>
      <c r="F123" s="120"/>
      <c r="G123" s="120"/>
      <c r="H123" s="149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12"/>
      <c r="Y123" s="12"/>
      <c r="Z123" s="12"/>
    </row>
    <row r="124">
      <c r="A124" s="95"/>
      <c r="B124" s="95"/>
      <c r="C124" s="149"/>
      <c r="D124" s="120"/>
      <c r="E124" s="120"/>
      <c r="F124" s="120"/>
      <c r="G124" s="120"/>
      <c r="H124" s="149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12"/>
      <c r="Y124" s="12"/>
      <c r="Z124" s="12"/>
    </row>
    <row r="125">
      <c r="A125" s="95"/>
      <c r="B125" s="95"/>
      <c r="C125" s="149"/>
      <c r="D125" s="120"/>
      <c r="E125" s="120"/>
      <c r="F125" s="120"/>
      <c r="G125" s="120"/>
      <c r="H125" s="149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12"/>
      <c r="Y125" s="12"/>
      <c r="Z125" s="12"/>
    </row>
    <row r="126">
      <c r="A126" s="95"/>
      <c r="B126" s="95"/>
      <c r="C126" s="149"/>
      <c r="D126" s="120"/>
      <c r="E126" s="120"/>
      <c r="F126" s="120"/>
      <c r="G126" s="120"/>
      <c r="H126" s="149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12"/>
      <c r="Y126" s="12"/>
      <c r="Z126" s="12"/>
    </row>
    <row r="127">
      <c r="A127" s="95"/>
      <c r="B127" s="95"/>
      <c r="C127" s="149"/>
      <c r="D127" s="120"/>
      <c r="E127" s="120"/>
      <c r="F127" s="120"/>
      <c r="G127" s="120"/>
      <c r="H127" s="149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12"/>
      <c r="Y127" s="12"/>
      <c r="Z127" s="12"/>
    </row>
    <row r="128">
      <c r="A128" s="95"/>
      <c r="B128" s="95"/>
      <c r="C128" s="149"/>
      <c r="D128" s="120"/>
      <c r="E128" s="120"/>
      <c r="F128" s="120"/>
      <c r="G128" s="120"/>
      <c r="H128" s="149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12"/>
      <c r="Y128" s="12"/>
      <c r="Z128" s="12"/>
    </row>
    <row r="129">
      <c r="A129" s="95"/>
      <c r="B129" s="95"/>
      <c r="C129" s="149"/>
      <c r="D129" s="120"/>
      <c r="E129" s="120"/>
      <c r="F129" s="120"/>
      <c r="G129" s="120"/>
      <c r="H129" s="149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12"/>
      <c r="Y129" s="12"/>
      <c r="Z129" s="12"/>
    </row>
    <row r="130">
      <c r="A130" s="95"/>
      <c r="B130" s="95"/>
      <c r="C130" s="149"/>
      <c r="D130" s="120"/>
      <c r="E130" s="120"/>
      <c r="F130" s="120"/>
      <c r="G130" s="120"/>
      <c r="H130" s="149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12"/>
      <c r="Y130" s="12"/>
      <c r="Z130" s="12"/>
    </row>
    <row r="131">
      <c r="A131" s="95"/>
      <c r="B131" s="95"/>
      <c r="C131" s="149"/>
      <c r="D131" s="120"/>
      <c r="E131" s="120"/>
      <c r="F131" s="120"/>
      <c r="G131" s="120"/>
      <c r="H131" s="149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12"/>
      <c r="Y131" s="12"/>
      <c r="Z131" s="12"/>
    </row>
    <row r="132">
      <c r="A132" s="95"/>
      <c r="B132" s="95"/>
      <c r="C132" s="149"/>
      <c r="D132" s="120"/>
      <c r="E132" s="120"/>
      <c r="F132" s="120"/>
      <c r="G132" s="120"/>
      <c r="H132" s="149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12"/>
      <c r="Y132" s="12"/>
      <c r="Z132" s="12"/>
    </row>
    <row r="133">
      <c r="A133" s="95"/>
      <c r="B133" s="95"/>
      <c r="C133" s="149"/>
      <c r="D133" s="120"/>
      <c r="E133" s="120"/>
      <c r="F133" s="120"/>
      <c r="G133" s="120"/>
      <c r="H133" s="149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12"/>
      <c r="Y133" s="12"/>
      <c r="Z133" s="12"/>
    </row>
    <row r="134">
      <c r="A134" s="95"/>
      <c r="B134" s="95"/>
      <c r="C134" s="149"/>
      <c r="D134" s="120"/>
      <c r="E134" s="120"/>
      <c r="F134" s="120"/>
      <c r="G134" s="120"/>
      <c r="H134" s="149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12"/>
      <c r="Y134" s="12"/>
      <c r="Z134" s="12"/>
    </row>
    <row r="135">
      <c r="A135" s="95"/>
      <c r="B135" s="95"/>
      <c r="C135" s="149"/>
      <c r="D135" s="120"/>
      <c r="E135" s="120"/>
      <c r="F135" s="120"/>
      <c r="G135" s="120"/>
      <c r="H135" s="149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12"/>
      <c r="Y135" s="12"/>
      <c r="Z135" s="12"/>
    </row>
    <row r="136">
      <c r="A136" s="95"/>
      <c r="B136" s="95"/>
      <c r="C136" s="149"/>
      <c r="D136" s="120"/>
      <c r="E136" s="120"/>
      <c r="F136" s="120"/>
      <c r="G136" s="120"/>
      <c r="H136" s="149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12"/>
      <c r="Y136" s="12"/>
      <c r="Z136" s="12"/>
    </row>
    <row r="137">
      <c r="A137" s="95"/>
      <c r="B137" s="95"/>
      <c r="C137" s="149"/>
      <c r="D137" s="120"/>
      <c r="E137" s="120"/>
      <c r="F137" s="120"/>
      <c r="G137" s="120"/>
      <c r="H137" s="149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12"/>
      <c r="Y137" s="12"/>
      <c r="Z137" s="12"/>
    </row>
    <row r="138">
      <c r="A138" s="95"/>
      <c r="B138" s="95"/>
      <c r="C138" s="149"/>
      <c r="D138" s="120"/>
      <c r="E138" s="120"/>
      <c r="F138" s="120"/>
      <c r="G138" s="120"/>
      <c r="H138" s="149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12"/>
      <c r="Y138" s="12"/>
      <c r="Z138" s="12"/>
    </row>
    <row r="139">
      <c r="A139" s="95"/>
      <c r="B139" s="95"/>
      <c r="C139" s="149"/>
      <c r="D139" s="120"/>
      <c r="E139" s="120"/>
      <c r="F139" s="120"/>
      <c r="G139" s="120"/>
      <c r="H139" s="149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12"/>
      <c r="Y139" s="12"/>
      <c r="Z139" s="12"/>
    </row>
    <row r="140">
      <c r="A140" s="95"/>
      <c r="B140" s="95"/>
      <c r="C140" s="149"/>
      <c r="D140" s="120"/>
      <c r="E140" s="120"/>
      <c r="F140" s="120"/>
      <c r="G140" s="120"/>
      <c r="H140" s="149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12"/>
      <c r="Y140" s="12"/>
      <c r="Z140" s="12"/>
    </row>
    <row r="141">
      <c r="A141" s="95"/>
      <c r="B141" s="95"/>
      <c r="C141" s="149"/>
      <c r="D141" s="120"/>
      <c r="E141" s="120"/>
      <c r="F141" s="120"/>
      <c r="G141" s="120"/>
      <c r="H141" s="149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12"/>
      <c r="Y141" s="12"/>
      <c r="Z141" s="12"/>
    </row>
    <row r="142">
      <c r="A142" s="95"/>
      <c r="B142" s="95"/>
      <c r="C142" s="149"/>
      <c r="D142" s="120"/>
      <c r="E142" s="120"/>
      <c r="F142" s="120"/>
      <c r="G142" s="120"/>
      <c r="H142" s="149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12"/>
      <c r="Y142" s="12"/>
      <c r="Z142" s="12"/>
    </row>
    <row r="143">
      <c r="A143" s="95"/>
      <c r="B143" s="95"/>
      <c r="C143" s="149"/>
      <c r="D143" s="120"/>
      <c r="E143" s="120"/>
      <c r="F143" s="120"/>
      <c r="G143" s="120"/>
      <c r="H143" s="149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12"/>
      <c r="Y143" s="12"/>
      <c r="Z143" s="12"/>
    </row>
    <row r="144">
      <c r="A144" s="95"/>
      <c r="B144" s="95"/>
      <c r="C144" s="149"/>
      <c r="D144" s="120"/>
      <c r="E144" s="120"/>
      <c r="F144" s="120"/>
      <c r="G144" s="120"/>
      <c r="H144" s="149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12"/>
      <c r="Y144" s="12"/>
      <c r="Z144" s="12"/>
    </row>
    <row r="145">
      <c r="A145" s="95"/>
      <c r="B145" s="95"/>
      <c r="C145" s="149"/>
      <c r="D145" s="120"/>
      <c r="E145" s="120"/>
      <c r="F145" s="120"/>
      <c r="G145" s="120"/>
      <c r="H145" s="149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12"/>
      <c r="Y145" s="12"/>
      <c r="Z145" s="12"/>
    </row>
    <row r="146">
      <c r="A146" s="95"/>
      <c r="B146" s="95"/>
      <c r="C146" s="149"/>
      <c r="D146" s="120"/>
      <c r="E146" s="120"/>
      <c r="F146" s="120"/>
      <c r="G146" s="120"/>
      <c r="H146" s="149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12"/>
      <c r="Y146" s="12"/>
      <c r="Z146" s="12"/>
    </row>
    <row r="147">
      <c r="A147" s="95"/>
      <c r="B147" s="95"/>
      <c r="C147" s="149"/>
      <c r="D147" s="120"/>
      <c r="E147" s="120"/>
      <c r="F147" s="120"/>
      <c r="G147" s="120"/>
      <c r="H147" s="149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12"/>
      <c r="Y147" s="12"/>
      <c r="Z147" s="12"/>
    </row>
    <row r="148">
      <c r="A148" s="95"/>
      <c r="B148" s="95"/>
      <c r="C148" s="149"/>
      <c r="D148" s="120"/>
      <c r="E148" s="120"/>
      <c r="F148" s="120"/>
      <c r="G148" s="120"/>
      <c r="H148" s="149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12"/>
      <c r="Y148" s="12"/>
      <c r="Z148" s="12"/>
    </row>
    <row r="149">
      <c r="A149" s="95"/>
      <c r="B149" s="95"/>
      <c r="C149" s="149"/>
      <c r="D149" s="120"/>
      <c r="E149" s="120"/>
      <c r="F149" s="120"/>
      <c r="G149" s="120"/>
      <c r="H149" s="149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12"/>
      <c r="Y149" s="12"/>
      <c r="Z149" s="12"/>
    </row>
    <row r="150">
      <c r="A150" s="95"/>
      <c r="B150" s="95"/>
      <c r="C150" s="149"/>
      <c r="D150" s="120"/>
      <c r="E150" s="120"/>
      <c r="F150" s="120"/>
      <c r="G150" s="120"/>
      <c r="H150" s="149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12"/>
      <c r="Y150" s="12"/>
      <c r="Z150" s="12"/>
    </row>
    <row r="151">
      <c r="A151" s="95"/>
      <c r="B151" s="95"/>
      <c r="C151" s="149"/>
      <c r="D151" s="120"/>
      <c r="E151" s="120"/>
      <c r="F151" s="120"/>
      <c r="G151" s="120"/>
      <c r="H151" s="149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12"/>
      <c r="Y151" s="12"/>
      <c r="Z151" s="12"/>
    </row>
    <row r="152">
      <c r="A152" s="95"/>
      <c r="B152" s="95"/>
      <c r="C152" s="149"/>
      <c r="D152" s="120"/>
      <c r="E152" s="120"/>
      <c r="F152" s="120"/>
      <c r="G152" s="120"/>
      <c r="H152" s="149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12"/>
      <c r="Y152" s="12"/>
      <c r="Z152" s="12"/>
    </row>
    <row r="153">
      <c r="A153" s="95"/>
      <c r="B153" s="95"/>
      <c r="C153" s="149"/>
      <c r="D153" s="120"/>
      <c r="E153" s="120"/>
      <c r="F153" s="120"/>
      <c r="G153" s="120"/>
      <c r="H153" s="149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12"/>
      <c r="Y153" s="12"/>
      <c r="Z153" s="12"/>
    </row>
    <row r="154">
      <c r="A154" s="95"/>
      <c r="B154" s="95"/>
      <c r="C154" s="149"/>
      <c r="D154" s="120"/>
      <c r="E154" s="120"/>
      <c r="F154" s="120"/>
      <c r="G154" s="120"/>
      <c r="H154" s="149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12"/>
      <c r="Y154" s="12"/>
      <c r="Z154" s="12"/>
    </row>
    <row r="155">
      <c r="A155" s="95"/>
      <c r="B155" s="95"/>
      <c r="C155" s="149"/>
      <c r="D155" s="120"/>
      <c r="E155" s="120"/>
      <c r="F155" s="120"/>
      <c r="G155" s="120"/>
      <c r="H155" s="149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12"/>
      <c r="Y155" s="12"/>
      <c r="Z155" s="12"/>
    </row>
    <row r="156">
      <c r="A156" s="95"/>
      <c r="B156" s="95"/>
      <c r="C156" s="149"/>
      <c r="D156" s="120"/>
      <c r="E156" s="120"/>
      <c r="F156" s="120"/>
      <c r="G156" s="120"/>
      <c r="H156" s="149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12"/>
      <c r="Y156" s="12"/>
      <c r="Z156" s="12"/>
    </row>
    <row r="157">
      <c r="A157" s="95"/>
      <c r="B157" s="95"/>
      <c r="C157" s="149"/>
      <c r="D157" s="120"/>
      <c r="E157" s="120"/>
      <c r="F157" s="120"/>
      <c r="G157" s="120"/>
      <c r="H157" s="149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12"/>
      <c r="Y157" s="12"/>
      <c r="Z157" s="12"/>
    </row>
    <row r="158">
      <c r="A158" s="95"/>
      <c r="B158" s="95"/>
      <c r="C158" s="149"/>
      <c r="D158" s="120"/>
      <c r="E158" s="120"/>
      <c r="F158" s="120"/>
      <c r="G158" s="120"/>
      <c r="H158" s="149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12"/>
      <c r="Y158" s="12"/>
      <c r="Z158" s="12"/>
    </row>
    <row r="159">
      <c r="A159" s="95"/>
      <c r="B159" s="95"/>
      <c r="C159" s="149"/>
      <c r="D159" s="120"/>
      <c r="E159" s="120"/>
      <c r="F159" s="120"/>
      <c r="G159" s="120"/>
      <c r="H159" s="149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12"/>
      <c r="Y159" s="12"/>
      <c r="Z159" s="12"/>
    </row>
    <row r="160">
      <c r="A160" s="95"/>
      <c r="B160" s="95"/>
      <c r="C160" s="149"/>
      <c r="D160" s="120"/>
      <c r="E160" s="120"/>
      <c r="F160" s="120"/>
      <c r="G160" s="120"/>
      <c r="H160" s="149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12"/>
      <c r="Y160" s="12"/>
      <c r="Z160" s="12"/>
    </row>
    <row r="161">
      <c r="A161" s="95"/>
      <c r="B161" s="95"/>
      <c r="C161" s="149"/>
      <c r="D161" s="120"/>
      <c r="E161" s="120"/>
      <c r="F161" s="120"/>
      <c r="G161" s="120"/>
      <c r="H161" s="149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12"/>
      <c r="Y161" s="12"/>
      <c r="Z161" s="12"/>
    </row>
    <row r="162">
      <c r="A162" s="95"/>
      <c r="B162" s="95"/>
      <c r="C162" s="149"/>
      <c r="D162" s="120"/>
      <c r="E162" s="120"/>
      <c r="F162" s="120"/>
      <c r="G162" s="120"/>
      <c r="H162" s="149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12"/>
      <c r="Y162" s="12"/>
      <c r="Z162" s="12"/>
    </row>
    <row r="163">
      <c r="A163" s="95"/>
      <c r="B163" s="95"/>
      <c r="C163" s="149"/>
      <c r="D163" s="120"/>
      <c r="E163" s="120"/>
      <c r="F163" s="120"/>
      <c r="G163" s="120"/>
      <c r="H163" s="149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12"/>
      <c r="Y163" s="12"/>
      <c r="Z163" s="12"/>
    </row>
    <row r="164">
      <c r="A164" s="95"/>
      <c r="B164" s="95"/>
      <c r="C164" s="149"/>
      <c r="D164" s="120"/>
      <c r="E164" s="120"/>
      <c r="F164" s="120"/>
      <c r="G164" s="120"/>
      <c r="H164" s="149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12"/>
      <c r="Y164" s="12"/>
      <c r="Z164" s="12"/>
    </row>
    <row r="165">
      <c r="A165" s="95"/>
      <c r="B165" s="95"/>
      <c r="C165" s="149"/>
      <c r="D165" s="120"/>
      <c r="E165" s="120"/>
      <c r="F165" s="120"/>
      <c r="G165" s="120"/>
      <c r="H165" s="149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12"/>
      <c r="Y165" s="12"/>
      <c r="Z165" s="12"/>
    </row>
    <row r="166">
      <c r="A166" s="95"/>
      <c r="B166" s="95"/>
      <c r="C166" s="149"/>
      <c r="D166" s="120"/>
      <c r="E166" s="120"/>
      <c r="F166" s="120"/>
      <c r="G166" s="120"/>
      <c r="H166" s="149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12"/>
      <c r="Y166" s="12"/>
      <c r="Z166" s="12"/>
    </row>
    <row r="167">
      <c r="A167" s="95"/>
      <c r="B167" s="95"/>
      <c r="C167" s="149"/>
      <c r="D167" s="120"/>
      <c r="E167" s="120"/>
      <c r="F167" s="120"/>
      <c r="G167" s="120"/>
      <c r="H167" s="149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12"/>
      <c r="Y167" s="12"/>
      <c r="Z167" s="12"/>
    </row>
    <row r="168">
      <c r="A168" s="95"/>
      <c r="B168" s="95"/>
      <c r="C168" s="149"/>
      <c r="D168" s="120"/>
      <c r="E168" s="120"/>
      <c r="F168" s="120"/>
      <c r="G168" s="120"/>
      <c r="H168" s="149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12"/>
      <c r="Y168" s="12"/>
      <c r="Z168" s="12"/>
    </row>
    <row r="169">
      <c r="A169" s="95"/>
      <c r="B169" s="95"/>
      <c r="C169" s="149"/>
      <c r="D169" s="120"/>
      <c r="E169" s="120"/>
      <c r="F169" s="120"/>
      <c r="G169" s="120"/>
      <c r="H169" s="149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12"/>
      <c r="Y169" s="12"/>
      <c r="Z169" s="12"/>
    </row>
    <row r="170">
      <c r="A170" s="95"/>
      <c r="B170" s="95"/>
      <c r="C170" s="149"/>
      <c r="D170" s="120"/>
      <c r="E170" s="120"/>
      <c r="F170" s="120"/>
      <c r="G170" s="120"/>
      <c r="H170" s="149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12"/>
      <c r="Y170" s="12"/>
      <c r="Z170" s="12"/>
    </row>
    <row r="171">
      <c r="A171" s="95"/>
      <c r="B171" s="95"/>
      <c r="C171" s="149"/>
      <c r="D171" s="120"/>
      <c r="E171" s="120"/>
      <c r="F171" s="120"/>
      <c r="G171" s="120"/>
      <c r="H171" s="149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12"/>
      <c r="Y171" s="12"/>
      <c r="Z171" s="12"/>
    </row>
    <row r="172">
      <c r="A172" s="95"/>
      <c r="B172" s="95"/>
      <c r="C172" s="149"/>
      <c r="D172" s="120"/>
      <c r="E172" s="120"/>
      <c r="F172" s="120"/>
      <c r="G172" s="120"/>
      <c r="H172" s="149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12"/>
      <c r="Y172" s="12"/>
      <c r="Z172" s="12"/>
    </row>
    <row r="173">
      <c r="A173" s="95"/>
      <c r="B173" s="95"/>
      <c r="C173" s="149"/>
      <c r="D173" s="120"/>
      <c r="E173" s="120"/>
      <c r="F173" s="120"/>
      <c r="G173" s="120"/>
      <c r="H173" s="149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12"/>
      <c r="Y173" s="12"/>
      <c r="Z173" s="12"/>
    </row>
    <row r="174">
      <c r="A174" s="95"/>
      <c r="B174" s="95"/>
      <c r="C174" s="149"/>
      <c r="D174" s="120"/>
      <c r="E174" s="120"/>
      <c r="F174" s="120"/>
      <c r="G174" s="120"/>
      <c r="H174" s="149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12"/>
      <c r="Y174" s="12"/>
      <c r="Z174" s="12"/>
    </row>
    <row r="175">
      <c r="A175" s="95"/>
      <c r="B175" s="95"/>
      <c r="C175" s="149"/>
      <c r="D175" s="120"/>
      <c r="E175" s="120"/>
      <c r="F175" s="120"/>
      <c r="G175" s="120"/>
      <c r="H175" s="149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12"/>
      <c r="Y175" s="12"/>
      <c r="Z175" s="12"/>
    </row>
    <row r="176">
      <c r="A176" s="95"/>
      <c r="B176" s="95"/>
      <c r="C176" s="149"/>
      <c r="D176" s="120"/>
      <c r="E176" s="120"/>
      <c r="F176" s="120"/>
      <c r="G176" s="120"/>
      <c r="H176" s="149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12"/>
      <c r="Y176" s="12"/>
      <c r="Z176" s="12"/>
    </row>
    <row r="177">
      <c r="A177" s="95"/>
      <c r="B177" s="95"/>
      <c r="C177" s="149"/>
      <c r="D177" s="120"/>
      <c r="E177" s="120"/>
      <c r="F177" s="120"/>
      <c r="G177" s="120"/>
      <c r="H177" s="149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12"/>
      <c r="Y177" s="12"/>
      <c r="Z177" s="12"/>
    </row>
    <row r="178">
      <c r="A178" s="95"/>
      <c r="B178" s="95"/>
      <c r="C178" s="149"/>
      <c r="D178" s="120"/>
      <c r="E178" s="120"/>
      <c r="F178" s="120"/>
      <c r="G178" s="120"/>
      <c r="H178" s="149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12"/>
      <c r="Y178" s="12"/>
      <c r="Z178" s="12"/>
    </row>
    <row r="179">
      <c r="A179" s="95"/>
      <c r="B179" s="95"/>
      <c r="C179" s="149"/>
      <c r="D179" s="120"/>
      <c r="E179" s="120"/>
      <c r="F179" s="120"/>
      <c r="G179" s="120"/>
      <c r="H179" s="149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12"/>
      <c r="Y179" s="12"/>
      <c r="Z179" s="12"/>
    </row>
    <row r="180">
      <c r="A180" s="95"/>
      <c r="B180" s="95"/>
      <c r="C180" s="149"/>
      <c r="D180" s="120"/>
      <c r="E180" s="120"/>
      <c r="F180" s="120"/>
      <c r="G180" s="120"/>
      <c r="H180" s="149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12"/>
      <c r="Y180" s="12"/>
      <c r="Z180" s="12"/>
    </row>
    <row r="181">
      <c r="A181" s="95"/>
      <c r="B181" s="95"/>
      <c r="C181" s="149"/>
      <c r="D181" s="120"/>
      <c r="E181" s="120"/>
      <c r="F181" s="120"/>
      <c r="G181" s="120"/>
      <c r="H181" s="149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12"/>
      <c r="Y181" s="12"/>
      <c r="Z181" s="12"/>
    </row>
    <row r="182">
      <c r="A182" s="95"/>
      <c r="B182" s="95"/>
      <c r="C182" s="149"/>
      <c r="D182" s="120"/>
      <c r="E182" s="120"/>
      <c r="F182" s="120"/>
      <c r="G182" s="120"/>
      <c r="H182" s="149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12"/>
      <c r="Y182" s="12"/>
      <c r="Z182" s="12"/>
    </row>
    <row r="183">
      <c r="A183" s="95"/>
      <c r="B183" s="95"/>
      <c r="C183" s="149"/>
      <c r="D183" s="120"/>
      <c r="E183" s="120"/>
      <c r="F183" s="120"/>
      <c r="G183" s="120"/>
      <c r="H183" s="149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12"/>
      <c r="Y183" s="12"/>
      <c r="Z183" s="12"/>
    </row>
    <row r="184">
      <c r="A184" s="95"/>
      <c r="B184" s="95"/>
      <c r="C184" s="149"/>
      <c r="D184" s="120"/>
      <c r="E184" s="120"/>
      <c r="F184" s="120"/>
      <c r="G184" s="120"/>
      <c r="H184" s="149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12"/>
      <c r="Y184" s="12"/>
      <c r="Z184" s="12"/>
    </row>
    <row r="185">
      <c r="A185" s="95"/>
      <c r="B185" s="95"/>
      <c r="C185" s="149"/>
      <c r="D185" s="120"/>
      <c r="E185" s="120"/>
      <c r="F185" s="120"/>
      <c r="G185" s="120"/>
      <c r="H185" s="149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12"/>
      <c r="Y185" s="12"/>
      <c r="Z185" s="12"/>
    </row>
    <row r="186">
      <c r="A186" s="95"/>
      <c r="B186" s="95"/>
      <c r="C186" s="149"/>
      <c r="D186" s="120"/>
      <c r="E186" s="120"/>
      <c r="F186" s="120"/>
      <c r="G186" s="120"/>
      <c r="H186" s="149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12"/>
      <c r="Y186" s="12"/>
      <c r="Z186" s="12"/>
    </row>
    <row r="187">
      <c r="A187" s="95"/>
      <c r="B187" s="95"/>
      <c r="C187" s="149"/>
      <c r="D187" s="120"/>
      <c r="E187" s="120"/>
      <c r="F187" s="120"/>
      <c r="G187" s="120"/>
      <c r="H187" s="149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12"/>
      <c r="Y187" s="12"/>
      <c r="Z187" s="12"/>
    </row>
    <row r="188">
      <c r="A188" s="95"/>
      <c r="B188" s="95"/>
      <c r="C188" s="149"/>
      <c r="D188" s="120"/>
      <c r="E188" s="120"/>
      <c r="F188" s="120"/>
      <c r="G188" s="120"/>
      <c r="H188" s="149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12"/>
      <c r="Y188" s="12"/>
      <c r="Z188" s="12"/>
    </row>
    <row r="189">
      <c r="A189" s="95"/>
      <c r="B189" s="95"/>
      <c r="C189" s="149"/>
      <c r="D189" s="120"/>
      <c r="E189" s="120"/>
      <c r="F189" s="120"/>
      <c r="G189" s="120"/>
      <c r="H189" s="149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12"/>
      <c r="Y189" s="12"/>
      <c r="Z189" s="12"/>
    </row>
    <row r="190">
      <c r="A190" s="95"/>
      <c r="B190" s="95"/>
      <c r="C190" s="149"/>
      <c r="D190" s="120"/>
      <c r="E190" s="120"/>
      <c r="F190" s="120"/>
      <c r="G190" s="120"/>
      <c r="H190" s="149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12"/>
      <c r="Y190" s="12"/>
      <c r="Z190" s="12"/>
    </row>
    <row r="191">
      <c r="A191" s="95"/>
      <c r="B191" s="95"/>
      <c r="C191" s="149"/>
      <c r="D191" s="120"/>
      <c r="E191" s="120"/>
      <c r="F191" s="120"/>
      <c r="G191" s="120"/>
      <c r="H191" s="149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12"/>
      <c r="Y191" s="12"/>
      <c r="Z191" s="12"/>
    </row>
    <row r="192">
      <c r="A192" s="95"/>
      <c r="B192" s="95"/>
      <c r="C192" s="149"/>
      <c r="D192" s="120"/>
      <c r="E192" s="120"/>
      <c r="F192" s="120"/>
      <c r="G192" s="120"/>
      <c r="H192" s="149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12"/>
      <c r="Y192" s="12"/>
      <c r="Z192" s="12"/>
    </row>
    <row r="193">
      <c r="A193" s="95"/>
      <c r="B193" s="95"/>
      <c r="C193" s="149"/>
      <c r="D193" s="120"/>
      <c r="E193" s="120"/>
      <c r="F193" s="120"/>
      <c r="G193" s="120"/>
      <c r="H193" s="149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12"/>
      <c r="Y193" s="12"/>
      <c r="Z193" s="12"/>
    </row>
    <row r="194">
      <c r="A194" s="95"/>
      <c r="B194" s="95"/>
      <c r="C194" s="149"/>
      <c r="D194" s="120"/>
      <c r="E194" s="120"/>
      <c r="F194" s="120"/>
      <c r="G194" s="120"/>
      <c r="H194" s="149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12"/>
      <c r="Y194" s="12"/>
      <c r="Z194" s="12"/>
    </row>
    <row r="195">
      <c r="A195" s="95"/>
      <c r="B195" s="95"/>
      <c r="C195" s="149"/>
      <c r="D195" s="120"/>
      <c r="E195" s="120"/>
      <c r="F195" s="120"/>
      <c r="G195" s="120"/>
      <c r="H195" s="149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12"/>
      <c r="Y195" s="12"/>
      <c r="Z195" s="12"/>
    </row>
    <row r="196">
      <c r="A196" s="95"/>
      <c r="B196" s="95"/>
      <c r="C196" s="149"/>
      <c r="D196" s="120"/>
      <c r="E196" s="120"/>
      <c r="F196" s="120"/>
      <c r="G196" s="120"/>
      <c r="H196" s="149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12"/>
      <c r="Y196" s="12"/>
      <c r="Z196" s="12"/>
    </row>
    <row r="197">
      <c r="A197" s="95"/>
      <c r="B197" s="95"/>
      <c r="C197" s="149"/>
      <c r="D197" s="120"/>
      <c r="E197" s="120"/>
      <c r="F197" s="120"/>
      <c r="G197" s="120"/>
      <c r="H197" s="149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12"/>
      <c r="Y197" s="12"/>
      <c r="Z197" s="12"/>
    </row>
    <row r="198">
      <c r="A198" s="95"/>
      <c r="B198" s="95"/>
      <c r="C198" s="149"/>
      <c r="D198" s="120"/>
      <c r="E198" s="120"/>
      <c r="F198" s="120"/>
      <c r="G198" s="120"/>
      <c r="H198" s="149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12"/>
      <c r="Y198" s="12"/>
      <c r="Z198" s="12"/>
    </row>
    <row r="199">
      <c r="A199" s="95"/>
      <c r="B199" s="95"/>
      <c r="C199" s="149"/>
      <c r="D199" s="120"/>
      <c r="E199" s="120"/>
      <c r="F199" s="120"/>
      <c r="G199" s="120"/>
      <c r="H199" s="149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12"/>
      <c r="Y199" s="12"/>
      <c r="Z199" s="12"/>
    </row>
    <row r="200">
      <c r="A200" s="95"/>
      <c r="B200" s="95"/>
      <c r="C200" s="149"/>
      <c r="D200" s="120"/>
      <c r="E200" s="120"/>
      <c r="F200" s="120"/>
      <c r="G200" s="120"/>
      <c r="H200" s="149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12"/>
      <c r="Y200" s="12"/>
      <c r="Z200" s="12"/>
    </row>
    <row r="201">
      <c r="A201" s="95"/>
      <c r="B201" s="95"/>
      <c r="C201" s="149"/>
      <c r="D201" s="120"/>
      <c r="E201" s="120"/>
      <c r="F201" s="120"/>
      <c r="G201" s="120"/>
      <c r="H201" s="149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12"/>
      <c r="Y201" s="12"/>
      <c r="Z201" s="12"/>
    </row>
    <row r="202">
      <c r="A202" s="95"/>
      <c r="B202" s="95"/>
      <c r="C202" s="149"/>
      <c r="D202" s="120"/>
      <c r="E202" s="120"/>
      <c r="F202" s="120"/>
      <c r="G202" s="120"/>
      <c r="H202" s="149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12"/>
      <c r="Y202" s="12"/>
      <c r="Z202" s="12"/>
    </row>
    <row r="203">
      <c r="A203" s="95"/>
      <c r="B203" s="95"/>
      <c r="C203" s="149"/>
      <c r="D203" s="120"/>
      <c r="E203" s="120"/>
      <c r="F203" s="120"/>
      <c r="G203" s="120"/>
      <c r="H203" s="149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12"/>
      <c r="Y203" s="12"/>
      <c r="Z203" s="12"/>
    </row>
    <row r="204">
      <c r="A204" s="95"/>
      <c r="B204" s="95"/>
      <c r="C204" s="149"/>
      <c r="D204" s="120"/>
      <c r="E204" s="120"/>
      <c r="F204" s="120"/>
      <c r="G204" s="120"/>
      <c r="H204" s="149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12"/>
      <c r="Y204" s="12"/>
      <c r="Z204" s="12"/>
    </row>
    <row r="205">
      <c r="A205" s="95"/>
      <c r="B205" s="95"/>
      <c r="C205" s="149"/>
      <c r="D205" s="120"/>
      <c r="E205" s="120"/>
      <c r="F205" s="120"/>
      <c r="G205" s="120"/>
      <c r="H205" s="149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12"/>
      <c r="Y205" s="12"/>
      <c r="Z205" s="12"/>
    </row>
    <row r="206">
      <c r="A206" s="95"/>
      <c r="B206" s="95"/>
      <c r="C206" s="149"/>
      <c r="D206" s="120"/>
      <c r="E206" s="120"/>
      <c r="F206" s="120"/>
      <c r="G206" s="120"/>
      <c r="H206" s="149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12"/>
      <c r="Y206" s="12"/>
      <c r="Z206" s="12"/>
    </row>
    <row r="207">
      <c r="A207" s="95"/>
      <c r="B207" s="95"/>
      <c r="C207" s="149"/>
      <c r="D207" s="120"/>
      <c r="E207" s="120"/>
      <c r="F207" s="120"/>
      <c r="G207" s="120"/>
      <c r="H207" s="149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12"/>
      <c r="Y207" s="12"/>
      <c r="Z207" s="12"/>
    </row>
    <row r="208">
      <c r="A208" s="95"/>
      <c r="B208" s="95"/>
      <c r="C208" s="149"/>
      <c r="D208" s="120"/>
      <c r="E208" s="120"/>
      <c r="F208" s="120"/>
      <c r="G208" s="120"/>
      <c r="H208" s="149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12"/>
      <c r="Y208" s="12"/>
      <c r="Z208" s="12"/>
    </row>
    <row r="209">
      <c r="A209" s="95"/>
      <c r="B209" s="95"/>
      <c r="C209" s="149"/>
      <c r="D209" s="120"/>
      <c r="E209" s="120"/>
      <c r="F209" s="120"/>
      <c r="G209" s="120"/>
      <c r="H209" s="149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12"/>
      <c r="Y209" s="12"/>
      <c r="Z209" s="12"/>
    </row>
    <row r="210">
      <c r="A210" s="95"/>
      <c r="B210" s="95"/>
      <c r="C210" s="149"/>
      <c r="D210" s="120"/>
      <c r="E210" s="120"/>
      <c r="F210" s="120"/>
      <c r="G210" s="120"/>
      <c r="H210" s="149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12"/>
      <c r="Y210" s="12"/>
      <c r="Z210" s="12"/>
    </row>
    <row r="211">
      <c r="A211" s="95"/>
      <c r="B211" s="95"/>
      <c r="C211" s="149"/>
      <c r="D211" s="120"/>
      <c r="E211" s="120"/>
      <c r="F211" s="120"/>
      <c r="G211" s="120"/>
      <c r="H211" s="149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12"/>
      <c r="Y211" s="12"/>
      <c r="Z211" s="12"/>
    </row>
    <row r="212">
      <c r="A212" s="95"/>
      <c r="B212" s="95"/>
      <c r="C212" s="149"/>
      <c r="D212" s="120"/>
      <c r="E212" s="120"/>
      <c r="F212" s="120"/>
      <c r="G212" s="120"/>
      <c r="H212" s="149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12"/>
      <c r="Y212" s="12"/>
      <c r="Z212" s="12"/>
    </row>
    <row r="213">
      <c r="A213" s="95"/>
      <c r="B213" s="95"/>
      <c r="C213" s="149"/>
      <c r="D213" s="120"/>
      <c r="E213" s="120"/>
      <c r="F213" s="120"/>
      <c r="G213" s="120"/>
      <c r="H213" s="149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12"/>
      <c r="Y213" s="12"/>
      <c r="Z213" s="12"/>
    </row>
    <row r="214">
      <c r="A214" s="95"/>
      <c r="B214" s="95"/>
      <c r="C214" s="149"/>
      <c r="D214" s="120"/>
      <c r="E214" s="120"/>
      <c r="F214" s="120"/>
      <c r="G214" s="120"/>
      <c r="H214" s="149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12"/>
      <c r="Y214" s="12"/>
      <c r="Z214" s="12"/>
    </row>
    <row r="215">
      <c r="A215" s="95"/>
      <c r="B215" s="95"/>
      <c r="C215" s="149"/>
      <c r="D215" s="120"/>
      <c r="E215" s="120"/>
      <c r="F215" s="120"/>
      <c r="G215" s="120"/>
      <c r="H215" s="149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12"/>
      <c r="Y215" s="12"/>
      <c r="Z215" s="12"/>
    </row>
    <row r="216">
      <c r="A216" s="95"/>
      <c r="B216" s="95"/>
      <c r="C216" s="149"/>
      <c r="D216" s="120"/>
      <c r="E216" s="120"/>
      <c r="F216" s="120"/>
      <c r="G216" s="120"/>
      <c r="H216" s="149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12"/>
      <c r="Y216" s="12"/>
      <c r="Z216" s="12"/>
    </row>
    <row r="217">
      <c r="A217" s="95"/>
      <c r="B217" s="95"/>
      <c r="C217" s="149"/>
      <c r="D217" s="120"/>
      <c r="E217" s="120"/>
      <c r="F217" s="120"/>
      <c r="G217" s="120"/>
      <c r="H217" s="149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12"/>
      <c r="Y217" s="12"/>
      <c r="Z217" s="12"/>
    </row>
    <row r="218">
      <c r="A218" s="95"/>
      <c r="B218" s="95"/>
      <c r="C218" s="149"/>
      <c r="D218" s="120"/>
      <c r="E218" s="120"/>
      <c r="F218" s="120"/>
      <c r="G218" s="120"/>
      <c r="H218" s="149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12"/>
      <c r="Y218" s="12"/>
      <c r="Z218" s="12"/>
    </row>
    <row r="219">
      <c r="A219" s="95"/>
      <c r="B219" s="95"/>
      <c r="C219" s="149"/>
      <c r="D219" s="120"/>
      <c r="E219" s="120"/>
      <c r="F219" s="120"/>
      <c r="G219" s="120"/>
      <c r="H219" s="149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12"/>
      <c r="Y219" s="12"/>
      <c r="Z219" s="12"/>
    </row>
    <row r="220">
      <c r="A220" s="95"/>
      <c r="B220" s="95"/>
      <c r="C220" s="149"/>
      <c r="D220" s="120"/>
      <c r="E220" s="120"/>
      <c r="F220" s="120"/>
      <c r="G220" s="120"/>
      <c r="H220" s="149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12"/>
      <c r="Y220" s="12"/>
      <c r="Z220" s="12"/>
    </row>
    <row r="221">
      <c r="A221" s="95"/>
      <c r="B221" s="95"/>
      <c r="C221" s="149"/>
      <c r="D221" s="120"/>
      <c r="E221" s="120"/>
      <c r="F221" s="120"/>
      <c r="G221" s="120"/>
      <c r="H221" s="149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12"/>
      <c r="Y221" s="12"/>
      <c r="Z221" s="12"/>
    </row>
    <row r="222">
      <c r="A222" s="95"/>
      <c r="B222" s="95"/>
      <c r="C222" s="149"/>
      <c r="D222" s="120"/>
      <c r="E222" s="120"/>
      <c r="F222" s="120"/>
      <c r="G222" s="120"/>
      <c r="H222" s="149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12"/>
      <c r="Y222" s="12"/>
      <c r="Z222" s="12"/>
    </row>
    <row r="223">
      <c r="A223" s="95"/>
      <c r="B223" s="95"/>
      <c r="C223" s="149"/>
      <c r="D223" s="120"/>
      <c r="E223" s="120"/>
      <c r="F223" s="120"/>
      <c r="G223" s="120"/>
      <c r="H223" s="149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12"/>
      <c r="Y223" s="12"/>
      <c r="Z223" s="12"/>
    </row>
    <row r="224">
      <c r="A224" s="95"/>
      <c r="B224" s="95"/>
      <c r="C224" s="149"/>
      <c r="D224" s="120"/>
      <c r="E224" s="120"/>
      <c r="F224" s="120"/>
      <c r="G224" s="120"/>
      <c r="H224" s="149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12"/>
      <c r="Y224" s="12"/>
      <c r="Z224" s="12"/>
    </row>
    <row r="225">
      <c r="A225" s="95"/>
      <c r="B225" s="95"/>
      <c r="C225" s="149"/>
      <c r="D225" s="120"/>
      <c r="E225" s="120"/>
      <c r="F225" s="120"/>
      <c r="G225" s="120"/>
      <c r="H225" s="149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12"/>
      <c r="Y225" s="12"/>
      <c r="Z225" s="12"/>
    </row>
    <row r="226">
      <c r="A226" s="95"/>
      <c r="B226" s="95"/>
      <c r="C226" s="149"/>
      <c r="D226" s="120"/>
      <c r="E226" s="120"/>
      <c r="F226" s="120"/>
      <c r="G226" s="120"/>
      <c r="H226" s="149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12"/>
      <c r="Y226" s="12"/>
      <c r="Z226" s="12"/>
    </row>
    <row r="227">
      <c r="A227" s="95"/>
      <c r="B227" s="95"/>
      <c r="C227" s="149"/>
      <c r="D227" s="120"/>
      <c r="E227" s="120"/>
      <c r="F227" s="120"/>
      <c r="G227" s="120"/>
      <c r="H227" s="149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12"/>
      <c r="Y227" s="12"/>
      <c r="Z227" s="12"/>
    </row>
    <row r="228">
      <c r="A228" s="95"/>
      <c r="B228" s="95"/>
      <c r="C228" s="149"/>
      <c r="D228" s="120"/>
      <c r="E228" s="120"/>
      <c r="F228" s="120"/>
      <c r="G228" s="120"/>
      <c r="H228" s="149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12"/>
      <c r="Y228" s="12"/>
      <c r="Z228" s="12"/>
    </row>
    <row r="229">
      <c r="A229" s="95"/>
      <c r="B229" s="95"/>
      <c r="C229" s="149"/>
      <c r="D229" s="120"/>
      <c r="E229" s="120"/>
      <c r="F229" s="120"/>
      <c r="G229" s="120"/>
      <c r="H229" s="149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12"/>
      <c r="Y229" s="12"/>
      <c r="Z229" s="12"/>
    </row>
    <row r="230">
      <c r="A230" s="95"/>
      <c r="B230" s="95"/>
      <c r="C230" s="149"/>
      <c r="D230" s="120"/>
      <c r="E230" s="120"/>
      <c r="F230" s="120"/>
      <c r="G230" s="120"/>
      <c r="H230" s="149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12"/>
      <c r="Y230" s="12"/>
      <c r="Z230" s="12"/>
    </row>
    <row r="231">
      <c r="A231" s="95"/>
      <c r="B231" s="95"/>
      <c r="C231" s="149"/>
      <c r="D231" s="120"/>
      <c r="E231" s="120"/>
      <c r="F231" s="120"/>
      <c r="G231" s="120"/>
      <c r="H231" s="149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12"/>
      <c r="Y231" s="12"/>
      <c r="Z231" s="12"/>
    </row>
    <row r="232">
      <c r="A232" s="95"/>
      <c r="B232" s="95"/>
      <c r="C232" s="149"/>
      <c r="D232" s="120"/>
      <c r="E232" s="120"/>
      <c r="F232" s="120"/>
      <c r="G232" s="120"/>
      <c r="H232" s="149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12"/>
      <c r="Y232" s="12"/>
      <c r="Z232" s="12"/>
    </row>
    <row r="233">
      <c r="A233" s="95"/>
      <c r="B233" s="95"/>
      <c r="C233" s="149"/>
      <c r="D233" s="120"/>
      <c r="E233" s="120"/>
      <c r="F233" s="120"/>
      <c r="G233" s="120"/>
      <c r="H233" s="149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12"/>
      <c r="Y233" s="12"/>
      <c r="Z233" s="12"/>
    </row>
    <row r="234">
      <c r="A234" s="95"/>
      <c r="B234" s="95"/>
      <c r="C234" s="149"/>
      <c r="D234" s="120"/>
      <c r="E234" s="120"/>
      <c r="F234" s="120"/>
      <c r="G234" s="120"/>
      <c r="H234" s="149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12"/>
      <c r="Y234" s="12"/>
      <c r="Z234" s="12"/>
    </row>
    <row r="235">
      <c r="A235" s="95"/>
      <c r="B235" s="95"/>
      <c r="C235" s="149"/>
      <c r="D235" s="120"/>
      <c r="E235" s="120"/>
      <c r="F235" s="120"/>
      <c r="G235" s="120"/>
      <c r="H235" s="149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12"/>
      <c r="Y235" s="12"/>
      <c r="Z235" s="12"/>
    </row>
    <row r="236">
      <c r="A236" s="95"/>
      <c r="B236" s="95"/>
      <c r="C236" s="149"/>
      <c r="D236" s="120"/>
      <c r="E236" s="120"/>
      <c r="F236" s="120"/>
      <c r="G236" s="120"/>
      <c r="H236" s="149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12"/>
      <c r="Y236" s="12"/>
      <c r="Z236" s="12"/>
    </row>
    <row r="237">
      <c r="A237" s="95"/>
      <c r="B237" s="95"/>
      <c r="C237" s="149"/>
      <c r="D237" s="120"/>
      <c r="E237" s="120"/>
      <c r="F237" s="120"/>
      <c r="G237" s="120"/>
      <c r="H237" s="149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12"/>
      <c r="Y237" s="12"/>
      <c r="Z237" s="12"/>
    </row>
    <row r="238">
      <c r="A238" s="95"/>
      <c r="B238" s="95"/>
      <c r="C238" s="149"/>
      <c r="D238" s="120"/>
      <c r="E238" s="120"/>
      <c r="F238" s="120"/>
      <c r="G238" s="120"/>
      <c r="H238" s="149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12"/>
      <c r="Y238" s="12"/>
      <c r="Z238" s="12"/>
    </row>
    <row r="239">
      <c r="A239" s="95"/>
      <c r="B239" s="95"/>
      <c r="C239" s="149"/>
      <c r="D239" s="120"/>
      <c r="E239" s="120"/>
      <c r="F239" s="120"/>
      <c r="G239" s="120"/>
      <c r="H239" s="149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12"/>
      <c r="Y239" s="12"/>
      <c r="Z239" s="12"/>
    </row>
    <row r="240">
      <c r="A240" s="95"/>
      <c r="B240" s="95"/>
      <c r="C240" s="149"/>
      <c r="D240" s="120"/>
      <c r="E240" s="120"/>
      <c r="F240" s="120"/>
      <c r="G240" s="120"/>
      <c r="H240" s="149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12"/>
      <c r="Y240" s="12"/>
      <c r="Z240" s="12"/>
    </row>
    <row r="241">
      <c r="A241" s="95"/>
      <c r="B241" s="95"/>
      <c r="C241" s="149"/>
      <c r="D241" s="120"/>
      <c r="E241" s="120"/>
      <c r="F241" s="120"/>
      <c r="G241" s="120"/>
      <c r="H241" s="149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12"/>
      <c r="Y241" s="12"/>
      <c r="Z241" s="12"/>
    </row>
    <row r="242">
      <c r="A242" s="95"/>
      <c r="B242" s="95"/>
      <c r="C242" s="149"/>
      <c r="D242" s="120"/>
      <c r="E242" s="120"/>
      <c r="F242" s="120"/>
      <c r="G242" s="120"/>
      <c r="H242" s="149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12"/>
      <c r="Y242" s="12"/>
      <c r="Z242" s="12"/>
    </row>
    <row r="243">
      <c r="A243" s="95"/>
      <c r="B243" s="95"/>
      <c r="C243" s="149"/>
      <c r="D243" s="120"/>
      <c r="E243" s="120"/>
      <c r="F243" s="120"/>
      <c r="G243" s="120"/>
      <c r="H243" s="149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12"/>
      <c r="Y243" s="12"/>
      <c r="Z243" s="12"/>
    </row>
    <row r="244">
      <c r="A244" s="95"/>
      <c r="B244" s="95"/>
      <c r="C244" s="149"/>
      <c r="D244" s="120"/>
      <c r="E244" s="120"/>
      <c r="F244" s="120"/>
      <c r="G244" s="120"/>
      <c r="H244" s="149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12"/>
      <c r="Y244" s="12"/>
      <c r="Z244" s="12"/>
    </row>
    <row r="245">
      <c r="A245" s="95"/>
      <c r="B245" s="95"/>
      <c r="C245" s="149"/>
      <c r="D245" s="120"/>
      <c r="E245" s="120"/>
      <c r="F245" s="120"/>
      <c r="G245" s="120"/>
      <c r="H245" s="149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12"/>
      <c r="Y245" s="12"/>
      <c r="Z245" s="12"/>
    </row>
    <row r="246">
      <c r="A246" s="95"/>
      <c r="B246" s="95"/>
      <c r="C246" s="149"/>
      <c r="D246" s="120"/>
      <c r="E246" s="120"/>
      <c r="F246" s="120"/>
      <c r="G246" s="120"/>
      <c r="H246" s="149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12"/>
      <c r="Y246" s="12"/>
      <c r="Z246" s="12"/>
    </row>
    <row r="247">
      <c r="A247" s="95"/>
      <c r="B247" s="95"/>
      <c r="C247" s="149"/>
      <c r="D247" s="120"/>
      <c r="E247" s="120"/>
      <c r="F247" s="120"/>
      <c r="G247" s="120"/>
      <c r="H247" s="149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12"/>
      <c r="Y247" s="12"/>
      <c r="Z247" s="12"/>
    </row>
    <row r="248">
      <c r="A248" s="95"/>
      <c r="B248" s="95"/>
      <c r="C248" s="149"/>
      <c r="D248" s="120"/>
      <c r="E248" s="120"/>
      <c r="F248" s="120"/>
      <c r="G248" s="120"/>
      <c r="H248" s="149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12"/>
      <c r="Y248" s="12"/>
      <c r="Z248" s="12"/>
    </row>
    <row r="249">
      <c r="A249" s="95"/>
      <c r="B249" s="95"/>
      <c r="C249" s="149"/>
      <c r="D249" s="120"/>
      <c r="E249" s="120"/>
      <c r="F249" s="120"/>
      <c r="G249" s="120"/>
      <c r="H249" s="149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12"/>
      <c r="Y249" s="12"/>
      <c r="Z249" s="12"/>
    </row>
    <row r="250">
      <c r="A250" s="95"/>
      <c r="B250" s="95"/>
      <c r="C250" s="149"/>
      <c r="D250" s="120"/>
      <c r="E250" s="120"/>
      <c r="F250" s="120"/>
      <c r="G250" s="120"/>
      <c r="H250" s="149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12"/>
      <c r="Y250" s="12"/>
      <c r="Z250" s="12"/>
    </row>
    <row r="251">
      <c r="A251" s="95"/>
      <c r="B251" s="95"/>
      <c r="C251" s="149"/>
      <c r="D251" s="120"/>
      <c r="E251" s="120"/>
      <c r="F251" s="120"/>
      <c r="G251" s="120"/>
      <c r="H251" s="149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12"/>
      <c r="Y251" s="12"/>
      <c r="Z251" s="12"/>
    </row>
    <row r="252">
      <c r="A252" s="95"/>
      <c r="B252" s="95"/>
      <c r="C252" s="149"/>
      <c r="D252" s="120"/>
      <c r="E252" s="120"/>
      <c r="F252" s="120"/>
      <c r="G252" s="120"/>
      <c r="H252" s="149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12"/>
      <c r="Y252" s="12"/>
      <c r="Z252" s="12"/>
    </row>
    <row r="253">
      <c r="A253" s="95"/>
      <c r="B253" s="95"/>
      <c r="C253" s="149"/>
      <c r="D253" s="120"/>
      <c r="E253" s="120"/>
      <c r="F253" s="120"/>
      <c r="G253" s="120"/>
      <c r="H253" s="149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12"/>
      <c r="Y253" s="12"/>
      <c r="Z253" s="12"/>
    </row>
    <row r="254">
      <c r="A254" s="95"/>
      <c r="B254" s="95"/>
      <c r="C254" s="149"/>
      <c r="D254" s="120"/>
      <c r="E254" s="120"/>
      <c r="F254" s="120"/>
      <c r="G254" s="120"/>
      <c r="H254" s="149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12"/>
      <c r="Y254" s="12"/>
      <c r="Z254" s="12"/>
    </row>
    <row r="255">
      <c r="A255" s="95"/>
      <c r="B255" s="95"/>
      <c r="C255" s="149"/>
      <c r="D255" s="120"/>
      <c r="E255" s="120"/>
      <c r="F255" s="120"/>
      <c r="G255" s="120"/>
      <c r="H255" s="149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12"/>
      <c r="Y255" s="12"/>
      <c r="Z255" s="12"/>
    </row>
    <row r="256">
      <c r="A256" s="95"/>
      <c r="B256" s="95"/>
      <c r="C256" s="149"/>
      <c r="D256" s="120"/>
      <c r="E256" s="120"/>
      <c r="F256" s="120"/>
      <c r="G256" s="120"/>
      <c r="H256" s="149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12"/>
      <c r="Y256" s="12"/>
      <c r="Z256" s="12"/>
    </row>
    <row r="257">
      <c r="A257" s="95"/>
      <c r="B257" s="95"/>
      <c r="C257" s="149"/>
      <c r="D257" s="120"/>
      <c r="E257" s="120"/>
      <c r="F257" s="120"/>
      <c r="G257" s="120"/>
      <c r="H257" s="149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12"/>
      <c r="Y257" s="12"/>
      <c r="Z257" s="12"/>
    </row>
    <row r="258">
      <c r="A258" s="95"/>
      <c r="B258" s="95"/>
      <c r="C258" s="149"/>
      <c r="D258" s="120"/>
      <c r="E258" s="120"/>
      <c r="F258" s="120"/>
      <c r="G258" s="120"/>
      <c r="H258" s="149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12"/>
      <c r="Y258" s="12"/>
      <c r="Z258" s="12"/>
    </row>
    <row r="259">
      <c r="A259" s="95"/>
      <c r="B259" s="95"/>
      <c r="C259" s="149"/>
      <c r="D259" s="120"/>
      <c r="E259" s="120"/>
      <c r="F259" s="120"/>
      <c r="G259" s="120"/>
      <c r="H259" s="149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12"/>
      <c r="Y259" s="12"/>
      <c r="Z259" s="12"/>
    </row>
    <row r="260">
      <c r="A260" s="95"/>
      <c r="B260" s="95"/>
      <c r="C260" s="149"/>
      <c r="D260" s="120"/>
      <c r="E260" s="120"/>
      <c r="F260" s="120"/>
      <c r="G260" s="120"/>
      <c r="H260" s="149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12"/>
      <c r="Y260" s="12"/>
      <c r="Z260" s="12"/>
    </row>
    <row r="261">
      <c r="A261" s="95"/>
      <c r="B261" s="95"/>
      <c r="C261" s="149"/>
      <c r="D261" s="120"/>
      <c r="E261" s="120"/>
      <c r="F261" s="120"/>
      <c r="G261" s="120"/>
      <c r="H261" s="149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12"/>
      <c r="Y261" s="12"/>
      <c r="Z261" s="12"/>
    </row>
    <row r="262">
      <c r="A262" s="95"/>
      <c r="B262" s="95"/>
      <c r="C262" s="149"/>
      <c r="D262" s="120"/>
      <c r="E262" s="120"/>
      <c r="F262" s="120"/>
      <c r="G262" s="120"/>
      <c r="H262" s="149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12"/>
      <c r="Y262" s="12"/>
      <c r="Z262" s="12"/>
    </row>
    <row r="263">
      <c r="A263" s="95"/>
      <c r="B263" s="95"/>
      <c r="C263" s="149"/>
      <c r="D263" s="120"/>
      <c r="E263" s="120"/>
      <c r="F263" s="120"/>
      <c r="G263" s="120"/>
      <c r="H263" s="149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12"/>
      <c r="Y263" s="12"/>
      <c r="Z263" s="12"/>
    </row>
    <row r="264">
      <c r="A264" s="95"/>
      <c r="B264" s="95"/>
      <c r="C264" s="149"/>
      <c r="D264" s="120"/>
      <c r="E264" s="120"/>
      <c r="F264" s="120"/>
      <c r="G264" s="120"/>
      <c r="H264" s="149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12"/>
      <c r="Y264" s="12"/>
      <c r="Z264" s="12"/>
    </row>
    <row r="265">
      <c r="A265" s="95"/>
      <c r="B265" s="95"/>
      <c r="C265" s="149"/>
      <c r="D265" s="120"/>
      <c r="E265" s="120"/>
      <c r="F265" s="120"/>
      <c r="G265" s="120"/>
      <c r="H265" s="149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12"/>
      <c r="Y265" s="12"/>
      <c r="Z265" s="12"/>
    </row>
    <row r="266">
      <c r="A266" s="95"/>
      <c r="B266" s="95"/>
      <c r="C266" s="149"/>
      <c r="D266" s="120"/>
      <c r="E266" s="120"/>
      <c r="F266" s="120"/>
      <c r="G266" s="120"/>
      <c r="H266" s="149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12"/>
      <c r="Y266" s="12"/>
      <c r="Z266" s="12"/>
    </row>
    <row r="267">
      <c r="A267" s="95"/>
      <c r="B267" s="95"/>
      <c r="C267" s="149"/>
      <c r="D267" s="120"/>
      <c r="E267" s="120"/>
      <c r="F267" s="120"/>
      <c r="G267" s="120"/>
      <c r="H267" s="149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12"/>
      <c r="Y267" s="12"/>
      <c r="Z267" s="12"/>
    </row>
    <row r="268">
      <c r="A268" s="95"/>
      <c r="B268" s="95"/>
      <c r="C268" s="149"/>
      <c r="D268" s="120"/>
      <c r="E268" s="120"/>
      <c r="F268" s="120"/>
      <c r="G268" s="120"/>
      <c r="H268" s="149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12"/>
      <c r="Y268" s="12"/>
      <c r="Z268" s="12"/>
    </row>
    <row r="269">
      <c r="A269" s="95"/>
      <c r="B269" s="95"/>
      <c r="C269" s="149"/>
      <c r="D269" s="120"/>
      <c r="E269" s="120"/>
      <c r="F269" s="120"/>
      <c r="G269" s="120"/>
      <c r="H269" s="149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12"/>
      <c r="Y269" s="12"/>
      <c r="Z269" s="12"/>
    </row>
    <row r="270">
      <c r="A270" s="95"/>
      <c r="B270" s="95"/>
      <c r="C270" s="149"/>
      <c r="D270" s="120"/>
      <c r="E270" s="120"/>
      <c r="F270" s="120"/>
      <c r="G270" s="120"/>
      <c r="H270" s="149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12"/>
      <c r="Y270" s="12"/>
      <c r="Z270" s="12"/>
    </row>
    <row r="271">
      <c r="A271" s="95"/>
      <c r="B271" s="95"/>
      <c r="C271" s="149"/>
      <c r="D271" s="120"/>
      <c r="E271" s="120"/>
      <c r="F271" s="120"/>
      <c r="G271" s="120"/>
      <c r="H271" s="149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12"/>
      <c r="Y271" s="12"/>
      <c r="Z271" s="12"/>
    </row>
    <row r="27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printOptions/>
  <pageMargins bottom="1.0" footer="0.0" header="0.0" left="0.75" right="0.75" top="1.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86"/>
    <col customWidth="1" min="2" max="2" width="9.14"/>
    <col customWidth="1" min="3" max="3" width="12.71"/>
    <col customWidth="1" min="4" max="4" width="9.14"/>
    <col customWidth="1" min="5" max="5" width="58.43"/>
    <col customWidth="1" min="6" max="26" width="8.71"/>
  </cols>
  <sheetData>
    <row r="1" ht="13.5" customHeight="1">
      <c r="A1" s="150" t="s">
        <v>252</v>
      </c>
      <c r="B1" s="151" t="s">
        <v>253</v>
      </c>
      <c r="C1" s="151" t="s">
        <v>254</v>
      </c>
      <c r="D1" s="151" t="s">
        <v>255</v>
      </c>
      <c r="E1" s="152" t="s">
        <v>256</v>
      </c>
    </row>
    <row r="2" ht="13.5" customHeight="1">
      <c r="A2" s="153" t="s">
        <v>257</v>
      </c>
      <c r="B2" s="154" t="s">
        <v>258</v>
      </c>
      <c r="C2" s="154" t="s">
        <v>12</v>
      </c>
      <c r="D2" s="154" t="s">
        <v>31</v>
      </c>
      <c r="E2" s="155" t="s">
        <v>259</v>
      </c>
    </row>
    <row r="3" ht="13.5" customHeight="1">
      <c r="A3" s="154"/>
      <c r="B3" s="154"/>
      <c r="C3" s="154" t="s">
        <v>74</v>
      </c>
      <c r="D3" s="154" t="s">
        <v>260</v>
      </c>
      <c r="E3" s="156" t="s">
        <v>261</v>
      </c>
    </row>
    <row r="4" ht="13.5" customHeight="1">
      <c r="A4" s="157" t="s">
        <v>262</v>
      </c>
      <c r="B4" s="158" t="s">
        <v>258</v>
      </c>
      <c r="C4" s="158" t="s">
        <v>11</v>
      </c>
      <c r="D4" s="158" t="s">
        <v>263</v>
      </c>
      <c r="E4" s="159" t="s">
        <v>264</v>
      </c>
    </row>
    <row r="5" ht="13.5" customHeight="1">
      <c r="A5" s="160"/>
      <c r="B5" s="154"/>
      <c r="C5" s="154" t="s">
        <v>11</v>
      </c>
      <c r="D5" s="154" t="s">
        <v>265</v>
      </c>
      <c r="E5" s="156" t="s">
        <v>266</v>
      </c>
    </row>
    <row r="6" ht="13.5" customHeight="1">
      <c r="A6" s="154"/>
      <c r="B6" s="154"/>
      <c r="C6" s="154" t="s">
        <v>12</v>
      </c>
      <c r="D6" s="154"/>
      <c r="E6" s="156" t="s">
        <v>267</v>
      </c>
    </row>
    <row r="7" ht="13.5" customHeight="1">
      <c r="A7" s="154"/>
      <c r="B7" s="154"/>
      <c r="C7" s="154"/>
      <c r="D7" s="154"/>
    </row>
    <row r="8" ht="13.5" customHeight="1">
      <c r="A8" s="154"/>
      <c r="B8" s="154"/>
      <c r="C8" s="154"/>
      <c r="D8" s="154"/>
    </row>
    <row r="9" ht="13.5" customHeight="1">
      <c r="A9" s="154"/>
      <c r="B9" s="154"/>
      <c r="C9" s="154"/>
      <c r="D9" s="154"/>
    </row>
    <row r="10" ht="13.5" customHeight="1">
      <c r="A10" s="154"/>
      <c r="B10" s="154"/>
      <c r="C10" s="154"/>
      <c r="D10" s="154"/>
    </row>
    <row r="11" ht="13.5" customHeight="1">
      <c r="A11" s="154"/>
      <c r="B11" s="154"/>
      <c r="C11" s="154"/>
      <c r="D11" s="154"/>
    </row>
    <row r="12" ht="13.5" customHeight="1">
      <c r="A12" s="154"/>
      <c r="B12" s="154"/>
      <c r="C12" s="154"/>
      <c r="D12" s="154"/>
    </row>
    <row r="13" ht="13.5" customHeight="1">
      <c r="A13" s="154"/>
      <c r="B13" s="154"/>
      <c r="C13" s="154"/>
      <c r="D13" s="154"/>
    </row>
    <row r="14" ht="13.5" customHeight="1">
      <c r="A14" s="154"/>
      <c r="B14" s="154"/>
      <c r="C14" s="154"/>
      <c r="D14" s="154"/>
    </row>
    <row r="15" ht="13.5" customHeight="1">
      <c r="A15" s="154"/>
      <c r="B15" s="154"/>
      <c r="C15" s="154"/>
      <c r="D15" s="154"/>
    </row>
    <row r="16" ht="13.5" customHeight="1">
      <c r="A16" s="154"/>
      <c r="B16" s="154"/>
      <c r="C16" s="154"/>
      <c r="D16" s="154"/>
    </row>
    <row r="17" ht="13.5" customHeight="1">
      <c r="A17" s="154"/>
      <c r="B17" s="154"/>
      <c r="C17" s="154"/>
      <c r="D17" s="154"/>
    </row>
    <row r="18" ht="13.5" customHeight="1">
      <c r="A18" s="154"/>
      <c r="B18" s="154"/>
      <c r="C18" s="154"/>
      <c r="D18" s="154"/>
    </row>
    <row r="19" ht="13.5" customHeight="1">
      <c r="A19" s="154"/>
      <c r="B19" s="154"/>
      <c r="C19" s="154"/>
      <c r="D19" s="154"/>
    </row>
    <row r="20" ht="13.5" customHeight="1">
      <c r="A20" s="154"/>
      <c r="B20" s="154"/>
      <c r="C20" s="154"/>
      <c r="D20" s="154"/>
    </row>
    <row r="21" ht="13.5" customHeight="1">
      <c r="A21" s="154"/>
      <c r="B21" s="154"/>
      <c r="C21" s="154"/>
      <c r="D21" s="154"/>
    </row>
    <row r="22" ht="13.5" customHeight="1">
      <c r="A22" s="154"/>
      <c r="B22" s="154"/>
      <c r="C22" s="154"/>
      <c r="D22" s="154"/>
    </row>
    <row r="23" ht="13.5" customHeight="1">
      <c r="A23" s="154"/>
      <c r="B23" s="154"/>
      <c r="C23" s="154"/>
      <c r="D23" s="154"/>
    </row>
    <row r="24" ht="13.5" customHeight="1">
      <c r="A24" s="154"/>
      <c r="B24" s="154"/>
      <c r="C24" s="154"/>
      <c r="D24" s="154"/>
    </row>
    <row r="25" ht="13.5" customHeight="1">
      <c r="A25" s="154"/>
      <c r="B25" s="154"/>
      <c r="C25" s="154"/>
      <c r="D25" s="154"/>
    </row>
    <row r="26" ht="13.5" customHeight="1">
      <c r="A26" s="154"/>
      <c r="B26" s="154"/>
      <c r="C26" s="154"/>
      <c r="D26" s="154"/>
    </row>
    <row r="27" ht="13.5" customHeight="1">
      <c r="A27" s="154"/>
      <c r="B27" s="154"/>
      <c r="C27" s="154"/>
      <c r="D27" s="154"/>
    </row>
    <row r="28" ht="13.5" customHeight="1">
      <c r="A28" s="154"/>
      <c r="B28" s="154"/>
      <c r="C28" s="154"/>
      <c r="D28" s="154"/>
    </row>
    <row r="29" ht="13.5" customHeight="1">
      <c r="A29" s="154"/>
      <c r="B29" s="154"/>
      <c r="C29" s="154"/>
      <c r="D29" s="154"/>
    </row>
    <row r="30" ht="13.5" customHeight="1">
      <c r="A30" s="154"/>
      <c r="B30" s="154"/>
      <c r="C30" s="154"/>
      <c r="D30" s="154"/>
    </row>
    <row r="31" ht="13.5" customHeight="1">
      <c r="A31" s="154"/>
      <c r="B31" s="154"/>
      <c r="C31" s="154"/>
      <c r="D31" s="154"/>
    </row>
    <row r="32" ht="13.5" customHeight="1">
      <c r="A32" s="154"/>
      <c r="B32" s="154"/>
      <c r="C32" s="154"/>
      <c r="D32" s="154"/>
    </row>
    <row r="33" ht="13.5" customHeight="1">
      <c r="A33" s="154"/>
      <c r="B33" s="154"/>
      <c r="C33" s="154"/>
      <c r="D33" s="154"/>
    </row>
    <row r="34" ht="13.5" customHeight="1">
      <c r="A34" s="154"/>
      <c r="B34" s="154"/>
      <c r="C34" s="154"/>
      <c r="D34" s="154"/>
    </row>
    <row r="35" ht="13.5" customHeight="1">
      <c r="A35" s="154"/>
      <c r="B35" s="154"/>
      <c r="C35" s="154"/>
      <c r="D35" s="154"/>
    </row>
    <row r="36" ht="13.5" customHeight="1">
      <c r="A36" s="154"/>
      <c r="B36" s="154"/>
      <c r="C36" s="154"/>
      <c r="D36" s="154"/>
    </row>
    <row r="37" ht="13.5" customHeight="1">
      <c r="A37" s="154"/>
      <c r="B37" s="154"/>
      <c r="C37" s="154"/>
      <c r="D37" s="154"/>
    </row>
    <row r="38" ht="13.5" customHeight="1">
      <c r="A38" s="154"/>
      <c r="B38" s="154"/>
      <c r="C38" s="154"/>
      <c r="D38" s="154"/>
    </row>
    <row r="39" ht="13.5" customHeight="1">
      <c r="A39" s="154"/>
      <c r="B39" s="154"/>
      <c r="C39" s="154"/>
      <c r="D39" s="154"/>
    </row>
    <row r="40" ht="13.5" customHeight="1">
      <c r="A40" s="154"/>
      <c r="B40" s="154"/>
      <c r="C40" s="154"/>
      <c r="D40" s="154"/>
    </row>
    <row r="41" ht="13.5" customHeight="1">
      <c r="A41" s="154"/>
      <c r="B41" s="154"/>
      <c r="C41" s="154"/>
      <c r="D41" s="154"/>
    </row>
    <row r="42" ht="13.5" customHeight="1">
      <c r="A42" s="154"/>
      <c r="B42" s="154"/>
      <c r="C42" s="154"/>
      <c r="D42" s="154"/>
    </row>
    <row r="43" ht="13.5" customHeight="1">
      <c r="A43" s="154"/>
      <c r="B43" s="154"/>
      <c r="C43" s="154"/>
      <c r="D43" s="154"/>
    </row>
    <row r="44" ht="13.5" customHeight="1">
      <c r="A44" s="154"/>
      <c r="B44" s="154"/>
      <c r="C44" s="154"/>
      <c r="D44" s="154"/>
    </row>
    <row r="45" ht="13.5" customHeight="1">
      <c r="A45" s="154"/>
      <c r="B45" s="154"/>
      <c r="C45" s="154"/>
      <c r="D45" s="154"/>
    </row>
    <row r="46" ht="13.5" customHeight="1">
      <c r="A46" s="154"/>
      <c r="B46" s="154"/>
      <c r="C46" s="154"/>
      <c r="D46" s="154"/>
    </row>
    <row r="47" ht="13.5" customHeight="1">
      <c r="A47" s="154"/>
      <c r="B47" s="154"/>
      <c r="C47" s="154"/>
      <c r="D47" s="154"/>
    </row>
    <row r="48" ht="13.5" customHeight="1">
      <c r="A48" s="154"/>
      <c r="B48" s="154"/>
      <c r="C48" s="154"/>
      <c r="D48" s="154"/>
    </row>
    <row r="49" ht="13.5" customHeight="1">
      <c r="A49" s="154"/>
      <c r="B49" s="154"/>
      <c r="C49" s="154"/>
      <c r="D49" s="154"/>
    </row>
    <row r="50" ht="13.5" customHeight="1">
      <c r="A50" s="154"/>
      <c r="B50" s="154"/>
      <c r="C50" s="154"/>
      <c r="D50" s="154"/>
    </row>
    <row r="51" ht="13.5" customHeight="1">
      <c r="A51" s="154"/>
      <c r="B51" s="154"/>
      <c r="C51" s="154"/>
      <c r="D51" s="154"/>
    </row>
    <row r="52" ht="13.5" customHeight="1">
      <c r="A52" s="154"/>
      <c r="B52" s="154"/>
      <c r="C52" s="154"/>
      <c r="D52" s="154"/>
    </row>
    <row r="53" ht="13.5" customHeight="1">
      <c r="A53" s="154"/>
      <c r="B53" s="154"/>
      <c r="C53" s="154"/>
      <c r="D53" s="154"/>
    </row>
    <row r="54" ht="13.5" customHeight="1">
      <c r="A54" s="154"/>
      <c r="B54" s="154"/>
      <c r="C54" s="154"/>
      <c r="D54" s="154"/>
    </row>
    <row r="55" ht="13.5" customHeight="1">
      <c r="A55" s="154"/>
      <c r="B55" s="154"/>
      <c r="C55" s="154"/>
      <c r="D55" s="154"/>
    </row>
    <row r="56" ht="13.5" customHeight="1">
      <c r="A56" s="154"/>
      <c r="B56" s="154"/>
      <c r="C56" s="154"/>
      <c r="D56" s="154"/>
    </row>
    <row r="57" ht="13.5" customHeight="1">
      <c r="A57" s="154"/>
      <c r="B57" s="154"/>
      <c r="C57" s="154"/>
      <c r="D57" s="154"/>
    </row>
    <row r="58" ht="13.5" customHeight="1">
      <c r="A58" s="154"/>
      <c r="B58" s="154"/>
      <c r="C58" s="154"/>
      <c r="D58" s="154"/>
    </row>
    <row r="59" ht="13.5" customHeight="1">
      <c r="A59" s="154"/>
      <c r="B59" s="154"/>
      <c r="C59" s="154"/>
      <c r="D59" s="154"/>
    </row>
    <row r="60" ht="13.5" customHeight="1">
      <c r="A60" s="154"/>
      <c r="B60" s="154"/>
      <c r="C60" s="154"/>
      <c r="D60" s="154"/>
    </row>
    <row r="61" ht="13.5" customHeight="1">
      <c r="A61" s="154"/>
      <c r="B61" s="154"/>
      <c r="C61" s="154"/>
      <c r="D61" s="154"/>
    </row>
    <row r="62" ht="13.5" customHeight="1">
      <c r="A62" s="154"/>
      <c r="B62" s="154"/>
      <c r="C62" s="154"/>
      <c r="D62" s="154"/>
    </row>
    <row r="63" ht="13.5" customHeight="1">
      <c r="A63" s="154"/>
      <c r="B63" s="154"/>
      <c r="C63" s="154"/>
      <c r="D63" s="154"/>
    </row>
    <row r="64" ht="13.5" customHeight="1">
      <c r="A64" s="154"/>
      <c r="B64" s="154"/>
      <c r="C64" s="154"/>
      <c r="D64" s="154"/>
    </row>
    <row r="65" ht="13.5" customHeight="1">
      <c r="A65" s="154"/>
      <c r="B65" s="154"/>
      <c r="C65" s="154"/>
      <c r="D65" s="154"/>
    </row>
    <row r="66" ht="13.5" customHeight="1">
      <c r="A66" s="154"/>
      <c r="B66" s="154"/>
      <c r="C66" s="154"/>
      <c r="D66" s="154"/>
    </row>
    <row r="67" ht="13.5" customHeight="1">
      <c r="A67" s="154"/>
      <c r="B67" s="154"/>
      <c r="C67" s="154"/>
      <c r="D67" s="154"/>
    </row>
    <row r="68" ht="13.5" customHeight="1">
      <c r="A68" s="154"/>
      <c r="B68" s="154"/>
      <c r="C68" s="154"/>
      <c r="D68" s="154"/>
    </row>
    <row r="69" ht="13.5" customHeight="1">
      <c r="A69" s="154"/>
      <c r="B69" s="154"/>
      <c r="C69" s="154"/>
      <c r="D69" s="154"/>
    </row>
    <row r="70" ht="13.5" customHeight="1">
      <c r="A70" s="154"/>
      <c r="B70" s="154"/>
      <c r="C70" s="154"/>
      <c r="D70" s="154"/>
    </row>
    <row r="71" ht="13.5" customHeight="1">
      <c r="A71" s="154"/>
      <c r="B71" s="154"/>
      <c r="C71" s="154"/>
      <c r="D71" s="154"/>
    </row>
    <row r="72" ht="13.5" customHeight="1">
      <c r="A72" s="154"/>
      <c r="B72" s="154"/>
      <c r="C72" s="154"/>
      <c r="D72" s="154"/>
    </row>
    <row r="73" ht="13.5" customHeight="1">
      <c r="A73" s="154"/>
      <c r="B73" s="154"/>
      <c r="C73" s="154"/>
      <c r="D73" s="154"/>
    </row>
    <row r="74" ht="13.5" customHeight="1">
      <c r="A74" s="154"/>
      <c r="B74" s="154"/>
      <c r="C74" s="154"/>
      <c r="D74" s="154"/>
    </row>
    <row r="75" ht="13.5" customHeight="1">
      <c r="A75" s="154"/>
      <c r="B75" s="154"/>
      <c r="C75" s="154"/>
      <c r="D75" s="154"/>
    </row>
    <row r="76" ht="13.5" customHeight="1">
      <c r="A76" s="154"/>
      <c r="B76" s="154"/>
      <c r="C76" s="154"/>
      <c r="D76" s="154"/>
    </row>
    <row r="77" ht="13.5" customHeight="1">
      <c r="A77" s="154"/>
      <c r="B77" s="154"/>
      <c r="C77" s="154"/>
      <c r="D77" s="154"/>
    </row>
    <row r="78" ht="13.5" customHeight="1">
      <c r="A78" s="154"/>
      <c r="B78" s="154"/>
      <c r="C78" s="154"/>
      <c r="D78" s="154"/>
    </row>
    <row r="79" ht="13.5" customHeight="1">
      <c r="A79" s="154"/>
      <c r="B79" s="154"/>
      <c r="C79" s="154"/>
      <c r="D79" s="154"/>
    </row>
    <row r="80" ht="13.5" customHeight="1">
      <c r="A80" s="154"/>
      <c r="B80" s="154"/>
      <c r="C80" s="154"/>
      <c r="D80" s="154"/>
    </row>
    <row r="81" ht="13.5" customHeight="1">
      <c r="A81" s="154"/>
      <c r="B81" s="154"/>
      <c r="C81" s="154"/>
      <c r="D81" s="154"/>
    </row>
    <row r="82" ht="13.5" customHeight="1">
      <c r="A82" s="154"/>
      <c r="B82" s="154"/>
      <c r="C82" s="154"/>
      <c r="D82" s="154"/>
    </row>
    <row r="83" ht="13.5" customHeight="1">
      <c r="A83" s="154"/>
      <c r="B83" s="154"/>
      <c r="C83" s="154"/>
      <c r="D83" s="154"/>
    </row>
    <row r="84" ht="13.5" customHeight="1">
      <c r="A84" s="154"/>
      <c r="B84" s="154"/>
      <c r="C84" s="154"/>
      <c r="D84" s="154"/>
    </row>
    <row r="85" ht="13.5" customHeight="1">
      <c r="A85" s="154"/>
      <c r="B85" s="154"/>
      <c r="C85" s="154"/>
      <c r="D85" s="154"/>
    </row>
    <row r="86" ht="13.5" customHeight="1">
      <c r="A86" s="154"/>
      <c r="B86" s="154"/>
      <c r="C86" s="154"/>
      <c r="D86" s="154"/>
    </row>
    <row r="87" ht="13.5" customHeight="1">
      <c r="A87" s="154"/>
      <c r="B87" s="154"/>
      <c r="C87" s="154"/>
      <c r="D87" s="154"/>
    </row>
    <row r="88" ht="13.5" customHeight="1">
      <c r="A88" s="154"/>
      <c r="B88" s="154"/>
      <c r="C88" s="154"/>
      <c r="D88" s="154"/>
    </row>
    <row r="89" ht="13.5" customHeight="1">
      <c r="A89" s="154"/>
      <c r="B89" s="154"/>
      <c r="C89" s="154"/>
      <c r="D89" s="154"/>
    </row>
    <row r="90" ht="13.5" customHeight="1">
      <c r="A90" s="154"/>
      <c r="B90" s="154"/>
      <c r="C90" s="154"/>
      <c r="D90" s="154"/>
    </row>
    <row r="91" ht="13.5" customHeight="1">
      <c r="A91" s="154"/>
      <c r="B91" s="154"/>
      <c r="C91" s="154"/>
      <c r="D91" s="154"/>
    </row>
    <row r="92" ht="13.5" customHeight="1">
      <c r="A92" s="154"/>
      <c r="B92" s="154"/>
      <c r="C92" s="154"/>
      <c r="D92" s="154"/>
    </row>
    <row r="93" ht="13.5" customHeight="1">
      <c r="A93" s="154"/>
      <c r="B93" s="154"/>
      <c r="C93" s="154"/>
      <c r="D93" s="154"/>
    </row>
    <row r="94" ht="13.5" customHeight="1">
      <c r="A94" s="154"/>
      <c r="B94" s="154"/>
      <c r="C94" s="154"/>
      <c r="D94" s="154"/>
    </row>
    <row r="95" ht="13.5" customHeight="1">
      <c r="A95" s="154"/>
      <c r="B95" s="154"/>
      <c r="C95" s="154"/>
      <c r="D95" s="154"/>
    </row>
    <row r="96" ht="13.5" customHeight="1">
      <c r="A96" s="154"/>
      <c r="B96" s="154"/>
      <c r="C96" s="154"/>
      <c r="D96" s="154"/>
    </row>
    <row r="97" ht="13.5" customHeight="1">
      <c r="A97" s="154"/>
      <c r="B97" s="154"/>
      <c r="C97" s="154"/>
      <c r="D97" s="154"/>
    </row>
    <row r="98" ht="13.5" customHeight="1">
      <c r="A98" s="154"/>
      <c r="B98" s="154"/>
      <c r="C98" s="154"/>
      <c r="D98" s="154"/>
    </row>
    <row r="99" ht="13.5" customHeight="1">
      <c r="A99" s="154"/>
      <c r="B99" s="154"/>
      <c r="C99" s="154"/>
      <c r="D99" s="154"/>
    </row>
    <row r="100" ht="13.5" customHeight="1">
      <c r="A100" s="154"/>
      <c r="B100" s="154"/>
      <c r="C100" s="154"/>
      <c r="D100" s="154"/>
    </row>
    <row r="101" ht="13.5" customHeight="1">
      <c r="A101" s="154"/>
      <c r="B101" s="154"/>
      <c r="C101" s="154"/>
      <c r="D101" s="154"/>
    </row>
    <row r="102" ht="13.5" customHeight="1">
      <c r="A102" s="154"/>
      <c r="B102" s="154"/>
      <c r="C102" s="154"/>
      <c r="D102" s="154"/>
    </row>
    <row r="103" ht="13.5" customHeight="1">
      <c r="A103" s="154"/>
      <c r="B103" s="154"/>
      <c r="C103" s="154"/>
      <c r="D103" s="154"/>
    </row>
    <row r="104" ht="13.5" customHeight="1">
      <c r="A104" s="154"/>
      <c r="B104" s="154"/>
      <c r="C104" s="154"/>
      <c r="D104" s="154"/>
    </row>
    <row r="105" ht="13.5" customHeight="1">
      <c r="A105" s="154"/>
      <c r="B105" s="154"/>
      <c r="C105" s="154"/>
      <c r="D105" s="154"/>
    </row>
    <row r="106" ht="13.5" customHeight="1">
      <c r="A106" s="154"/>
      <c r="B106" s="154"/>
      <c r="C106" s="154"/>
      <c r="D106" s="154"/>
    </row>
    <row r="107" ht="13.5" customHeight="1">
      <c r="A107" s="154"/>
      <c r="B107" s="154"/>
      <c r="C107" s="154"/>
      <c r="D107" s="154"/>
    </row>
    <row r="108" ht="13.5" customHeight="1">
      <c r="A108" s="154"/>
      <c r="B108" s="154"/>
      <c r="C108" s="154"/>
      <c r="D108" s="154"/>
    </row>
    <row r="109" ht="13.5" customHeight="1">
      <c r="A109" s="154"/>
      <c r="B109" s="154"/>
      <c r="C109" s="154"/>
      <c r="D109" s="154"/>
    </row>
    <row r="110" ht="13.5" customHeight="1">
      <c r="A110" s="154"/>
      <c r="B110" s="154"/>
      <c r="C110" s="154"/>
      <c r="D110" s="154"/>
    </row>
    <row r="111" ht="13.5" customHeight="1">
      <c r="A111" s="154"/>
      <c r="B111" s="154"/>
      <c r="C111" s="154"/>
      <c r="D111" s="154"/>
    </row>
    <row r="112" ht="13.5" customHeight="1">
      <c r="A112" s="154"/>
      <c r="B112" s="154"/>
      <c r="C112" s="154"/>
      <c r="D112" s="154"/>
    </row>
    <row r="113" ht="13.5" customHeight="1">
      <c r="A113" s="154"/>
      <c r="B113" s="154"/>
      <c r="C113" s="154"/>
      <c r="D113" s="154"/>
    </row>
    <row r="114" ht="13.5" customHeight="1">
      <c r="A114" s="154"/>
      <c r="B114" s="154"/>
      <c r="C114" s="154"/>
      <c r="D114" s="154"/>
    </row>
    <row r="115" ht="13.5" customHeight="1">
      <c r="A115" s="154"/>
      <c r="B115" s="154"/>
      <c r="C115" s="154"/>
      <c r="D115" s="154"/>
    </row>
    <row r="116" ht="13.5" customHeight="1">
      <c r="A116" s="154"/>
      <c r="B116" s="154"/>
      <c r="C116" s="154"/>
      <c r="D116" s="154"/>
    </row>
    <row r="117" ht="13.5" customHeight="1">
      <c r="A117" s="154"/>
      <c r="B117" s="154"/>
      <c r="C117" s="154"/>
      <c r="D117" s="154"/>
    </row>
    <row r="118" ht="13.5" customHeight="1">
      <c r="A118" s="154"/>
      <c r="B118" s="154"/>
      <c r="C118" s="154"/>
      <c r="D118" s="154"/>
    </row>
    <row r="119" ht="13.5" customHeight="1">
      <c r="A119" s="154"/>
      <c r="B119" s="154"/>
      <c r="C119" s="154"/>
      <c r="D119" s="154"/>
    </row>
    <row r="120" ht="13.5" customHeight="1">
      <c r="A120" s="154"/>
      <c r="B120" s="154"/>
      <c r="C120" s="154"/>
      <c r="D120" s="154"/>
    </row>
    <row r="121" ht="13.5" customHeight="1">
      <c r="A121" s="154"/>
      <c r="B121" s="154"/>
      <c r="C121" s="154"/>
      <c r="D121" s="154"/>
    </row>
    <row r="122" ht="13.5" customHeight="1">
      <c r="A122" s="154"/>
      <c r="B122" s="154"/>
      <c r="C122" s="154"/>
      <c r="D122" s="154"/>
    </row>
    <row r="123" ht="13.5" customHeight="1">
      <c r="A123" s="154"/>
      <c r="B123" s="154"/>
      <c r="C123" s="154"/>
      <c r="D123" s="154"/>
    </row>
    <row r="124" ht="13.5" customHeight="1">
      <c r="A124" s="154"/>
      <c r="B124" s="154"/>
      <c r="C124" s="154"/>
      <c r="D124" s="154"/>
    </row>
    <row r="125" ht="13.5" customHeight="1">
      <c r="A125" s="154"/>
      <c r="B125" s="154"/>
      <c r="C125" s="154"/>
      <c r="D125" s="154"/>
    </row>
    <row r="126" ht="13.5" customHeight="1">
      <c r="A126" s="154"/>
      <c r="B126" s="154"/>
      <c r="C126" s="154"/>
      <c r="D126" s="154"/>
    </row>
    <row r="127" ht="13.5" customHeight="1">
      <c r="A127" s="154"/>
      <c r="B127" s="154"/>
      <c r="C127" s="154"/>
      <c r="D127" s="154"/>
    </row>
    <row r="128" ht="13.5" customHeight="1">
      <c r="A128" s="154"/>
      <c r="B128" s="154"/>
      <c r="C128" s="154"/>
      <c r="D128" s="154"/>
    </row>
    <row r="129" ht="13.5" customHeight="1">
      <c r="A129" s="154"/>
      <c r="B129" s="154"/>
      <c r="C129" s="154"/>
      <c r="D129" s="154"/>
    </row>
    <row r="130" ht="13.5" customHeight="1">
      <c r="A130" s="154"/>
      <c r="B130" s="154"/>
      <c r="C130" s="154"/>
      <c r="D130" s="154"/>
    </row>
    <row r="131" ht="13.5" customHeight="1">
      <c r="A131" s="154"/>
      <c r="B131" s="154"/>
      <c r="C131" s="154"/>
      <c r="D131" s="154"/>
    </row>
    <row r="132" ht="13.5" customHeight="1">
      <c r="A132" s="154"/>
      <c r="B132" s="154"/>
      <c r="C132" s="154"/>
      <c r="D132" s="154"/>
    </row>
    <row r="133" ht="13.5" customHeight="1">
      <c r="A133" s="154"/>
      <c r="B133" s="154"/>
      <c r="C133" s="154"/>
      <c r="D133" s="154"/>
    </row>
    <row r="134" ht="13.5" customHeight="1">
      <c r="A134" s="154"/>
      <c r="B134" s="154"/>
      <c r="C134" s="154"/>
      <c r="D134" s="154"/>
    </row>
    <row r="135" ht="13.5" customHeight="1">
      <c r="A135" s="154"/>
      <c r="B135" s="154"/>
      <c r="C135" s="154"/>
      <c r="D135" s="154"/>
    </row>
    <row r="136" ht="13.5" customHeight="1">
      <c r="A136" s="154"/>
      <c r="B136" s="154"/>
      <c r="C136" s="154"/>
      <c r="D136" s="154"/>
    </row>
    <row r="137" ht="13.5" customHeight="1">
      <c r="A137" s="154"/>
      <c r="B137" s="154"/>
      <c r="C137" s="154"/>
      <c r="D137" s="154"/>
    </row>
    <row r="138" ht="13.5" customHeight="1">
      <c r="A138" s="154"/>
      <c r="B138" s="154"/>
      <c r="C138" s="154"/>
      <c r="D138" s="154"/>
    </row>
    <row r="139" ht="13.5" customHeight="1">
      <c r="A139" s="154"/>
      <c r="B139" s="154"/>
      <c r="C139" s="154"/>
      <c r="D139" s="154"/>
    </row>
    <row r="140" ht="13.5" customHeight="1">
      <c r="A140" s="154"/>
      <c r="B140" s="154"/>
      <c r="C140" s="154"/>
      <c r="D140" s="154"/>
    </row>
    <row r="141" ht="13.5" customHeight="1">
      <c r="A141" s="154"/>
      <c r="B141" s="154"/>
      <c r="C141" s="154"/>
      <c r="D141" s="154"/>
    </row>
    <row r="142" ht="13.5" customHeight="1">
      <c r="A142" s="154"/>
      <c r="B142" s="154"/>
      <c r="C142" s="154"/>
      <c r="D142" s="154"/>
    </row>
    <row r="143" ht="13.5" customHeight="1">
      <c r="A143" s="154"/>
      <c r="B143" s="154"/>
      <c r="C143" s="154"/>
      <c r="D143" s="154"/>
    </row>
    <row r="144" ht="13.5" customHeight="1">
      <c r="A144" s="154"/>
      <c r="B144" s="154"/>
      <c r="C144" s="154"/>
      <c r="D144" s="154"/>
    </row>
    <row r="145" ht="13.5" customHeight="1">
      <c r="A145" s="154"/>
      <c r="B145" s="154"/>
      <c r="C145" s="154"/>
      <c r="D145" s="154"/>
    </row>
    <row r="146" ht="13.5" customHeight="1">
      <c r="A146" s="154"/>
      <c r="B146" s="154"/>
      <c r="C146" s="154"/>
      <c r="D146" s="154"/>
    </row>
    <row r="147" ht="13.5" customHeight="1">
      <c r="A147" s="154"/>
      <c r="B147" s="154"/>
      <c r="C147" s="154"/>
      <c r="D147" s="154"/>
    </row>
    <row r="148" ht="13.5" customHeight="1">
      <c r="A148" s="154"/>
      <c r="B148" s="154"/>
      <c r="C148" s="154"/>
      <c r="D148" s="154"/>
    </row>
    <row r="149" ht="13.5" customHeight="1">
      <c r="A149" s="154"/>
      <c r="B149" s="154"/>
      <c r="C149" s="154"/>
      <c r="D149" s="154"/>
    </row>
    <row r="150" ht="13.5" customHeight="1">
      <c r="A150" s="154"/>
      <c r="B150" s="154"/>
      <c r="C150" s="154"/>
      <c r="D150" s="154"/>
    </row>
    <row r="151" ht="13.5" customHeight="1">
      <c r="A151" s="154"/>
      <c r="B151" s="154"/>
      <c r="C151" s="154"/>
      <c r="D151" s="154"/>
    </row>
    <row r="152" ht="13.5" customHeight="1">
      <c r="A152" s="154"/>
      <c r="B152" s="154"/>
      <c r="C152" s="154"/>
      <c r="D152" s="154"/>
    </row>
    <row r="153" ht="13.5" customHeight="1">
      <c r="A153" s="154"/>
      <c r="B153" s="154"/>
      <c r="C153" s="154"/>
      <c r="D153" s="154"/>
    </row>
    <row r="154" ht="13.5" customHeight="1">
      <c r="A154" s="154"/>
      <c r="B154" s="154"/>
      <c r="C154" s="154"/>
      <c r="D154" s="154"/>
    </row>
    <row r="155" ht="13.5" customHeight="1">
      <c r="A155" s="154"/>
      <c r="B155" s="154"/>
      <c r="C155" s="154"/>
      <c r="D155" s="154"/>
    </row>
    <row r="156" ht="13.5" customHeight="1">
      <c r="A156" s="154"/>
      <c r="B156" s="154"/>
      <c r="C156" s="154"/>
      <c r="D156" s="154"/>
    </row>
    <row r="157" ht="13.5" customHeight="1">
      <c r="A157" s="154"/>
      <c r="B157" s="154"/>
      <c r="C157" s="154"/>
      <c r="D157" s="154"/>
    </row>
    <row r="158" ht="13.5" customHeight="1">
      <c r="A158" s="154"/>
      <c r="B158" s="154"/>
      <c r="C158" s="154"/>
      <c r="D158" s="154"/>
    </row>
    <row r="159" ht="13.5" customHeight="1">
      <c r="A159" s="154"/>
      <c r="B159" s="154"/>
      <c r="C159" s="154"/>
      <c r="D159" s="154"/>
    </row>
    <row r="160" ht="13.5" customHeight="1">
      <c r="A160" s="154"/>
      <c r="B160" s="154"/>
      <c r="C160" s="154"/>
      <c r="D160" s="154"/>
    </row>
    <row r="161" ht="13.5" customHeight="1">
      <c r="A161" s="154"/>
      <c r="B161" s="154"/>
      <c r="C161" s="154"/>
      <c r="D161" s="154"/>
    </row>
    <row r="162" ht="13.5" customHeight="1">
      <c r="A162" s="154"/>
      <c r="B162" s="154"/>
      <c r="C162" s="154"/>
      <c r="D162" s="154"/>
    </row>
    <row r="163" ht="13.5" customHeight="1">
      <c r="A163" s="154"/>
      <c r="B163" s="154"/>
      <c r="C163" s="154"/>
      <c r="D163" s="154"/>
    </row>
    <row r="164" ht="13.5" customHeight="1">
      <c r="A164" s="154"/>
      <c r="B164" s="154"/>
      <c r="C164" s="154"/>
      <c r="D164" s="154"/>
    </row>
    <row r="165" ht="13.5" customHeight="1">
      <c r="A165" s="154"/>
      <c r="B165" s="154"/>
      <c r="C165" s="154"/>
      <c r="D165" s="154"/>
    </row>
    <row r="166" ht="13.5" customHeight="1">
      <c r="A166" s="154"/>
      <c r="B166" s="154"/>
      <c r="C166" s="154"/>
      <c r="D166" s="154"/>
    </row>
    <row r="167" ht="13.5" customHeight="1">
      <c r="A167" s="154"/>
      <c r="B167" s="154"/>
      <c r="C167" s="154"/>
      <c r="D167" s="154"/>
    </row>
    <row r="168" ht="13.5" customHeight="1">
      <c r="A168" s="154"/>
      <c r="B168" s="154"/>
      <c r="C168" s="154"/>
      <c r="D168" s="154"/>
    </row>
    <row r="169" ht="13.5" customHeight="1">
      <c r="A169" s="154"/>
      <c r="B169" s="154"/>
      <c r="C169" s="154"/>
      <c r="D169" s="154"/>
    </row>
    <row r="170" ht="13.5" customHeight="1">
      <c r="A170" s="154"/>
      <c r="B170" s="154"/>
      <c r="C170" s="154"/>
      <c r="D170" s="154"/>
    </row>
    <row r="171" ht="13.5" customHeight="1">
      <c r="A171" s="154"/>
      <c r="B171" s="154"/>
      <c r="C171" s="154"/>
      <c r="D171" s="154"/>
    </row>
    <row r="172" ht="13.5" customHeight="1">
      <c r="A172" s="154"/>
      <c r="B172" s="154"/>
      <c r="C172" s="154"/>
      <c r="D172" s="154"/>
    </row>
    <row r="173" ht="13.5" customHeight="1">
      <c r="A173" s="154"/>
      <c r="B173" s="154"/>
      <c r="C173" s="154"/>
      <c r="D173" s="154"/>
    </row>
    <row r="174" ht="13.5" customHeight="1">
      <c r="A174" s="154"/>
      <c r="B174" s="154"/>
      <c r="C174" s="154"/>
      <c r="D174" s="154"/>
    </row>
    <row r="175" ht="13.5" customHeight="1">
      <c r="A175" s="154"/>
      <c r="B175" s="154"/>
      <c r="C175" s="154"/>
      <c r="D175" s="154"/>
    </row>
    <row r="176" ht="13.5" customHeight="1">
      <c r="A176" s="154"/>
      <c r="B176" s="154"/>
      <c r="C176" s="154"/>
      <c r="D176" s="154"/>
    </row>
    <row r="177" ht="13.5" customHeight="1">
      <c r="A177" s="154"/>
      <c r="B177" s="154"/>
      <c r="C177" s="154"/>
      <c r="D177" s="154"/>
    </row>
    <row r="178" ht="13.5" customHeight="1">
      <c r="A178" s="154"/>
      <c r="B178" s="154"/>
      <c r="C178" s="154"/>
      <c r="D178" s="154"/>
    </row>
    <row r="179" ht="13.5" customHeight="1">
      <c r="A179" s="154"/>
      <c r="B179" s="154"/>
      <c r="C179" s="154"/>
      <c r="D179" s="154"/>
    </row>
    <row r="180" ht="13.5" customHeight="1">
      <c r="A180" s="154"/>
      <c r="B180" s="154"/>
      <c r="C180" s="154"/>
      <c r="D180" s="154"/>
    </row>
    <row r="181" ht="13.5" customHeight="1">
      <c r="A181" s="154"/>
      <c r="B181" s="154"/>
      <c r="C181" s="154"/>
      <c r="D181" s="154"/>
    </row>
    <row r="182" ht="13.5" customHeight="1">
      <c r="A182" s="154"/>
      <c r="B182" s="154"/>
      <c r="C182" s="154"/>
      <c r="D182" s="154"/>
    </row>
    <row r="183" ht="13.5" customHeight="1">
      <c r="A183" s="154"/>
      <c r="B183" s="154"/>
      <c r="C183" s="154"/>
      <c r="D183" s="154"/>
    </row>
    <row r="184" ht="13.5" customHeight="1">
      <c r="A184" s="154"/>
      <c r="B184" s="154"/>
      <c r="C184" s="154"/>
      <c r="D184" s="154"/>
    </row>
    <row r="185" ht="13.5" customHeight="1">
      <c r="A185" s="154"/>
      <c r="B185" s="154"/>
      <c r="C185" s="154"/>
      <c r="D185" s="154"/>
    </row>
    <row r="186" ht="13.5" customHeight="1">
      <c r="A186" s="154"/>
      <c r="B186" s="154"/>
      <c r="C186" s="154"/>
      <c r="D186" s="154"/>
    </row>
    <row r="187" ht="13.5" customHeight="1">
      <c r="A187" s="154"/>
      <c r="B187" s="154"/>
      <c r="C187" s="154"/>
      <c r="D187" s="154"/>
    </row>
    <row r="188" ht="13.5" customHeight="1">
      <c r="A188" s="154"/>
      <c r="B188" s="154"/>
      <c r="C188" s="154"/>
      <c r="D188" s="154"/>
    </row>
    <row r="189" ht="13.5" customHeight="1">
      <c r="A189" s="154"/>
      <c r="B189" s="154"/>
      <c r="C189" s="154"/>
      <c r="D189" s="154"/>
    </row>
    <row r="190" ht="13.5" customHeight="1">
      <c r="A190" s="154"/>
      <c r="B190" s="154"/>
      <c r="C190" s="154"/>
      <c r="D190" s="154"/>
    </row>
    <row r="191" ht="13.5" customHeight="1">
      <c r="A191" s="154"/>
      <c r="B191" s="154"/>
      <c r="C191" s="154"/>
      <c r="D191" s="154"/>
    </row>
    <row r="192" ht="13.5" customHeight="1">
      <c r="A192" s="154"/>
      <c r="B192" s="154"/>
      <c r="C192" s="154"/>
      <c r="D192" s="154"/>
    </row>
    <row r="193" ht="13.5" customHeight="1">
      <c r="A193" s="154"/>
      <c r="B193" s="154"/>
      <c r="C193" s="154"/>
      <c r="D193" s="154"/>
    </row>
    <row r="194" ht="13.5" customHeight="1">
      <c r="A194" s="154"/>
      <c r="B194" s="154"/>
      <c r="C194" s="154"/>
      <c r="D194" s="154"/>
    </row>
    <row r="195" ht="13.5" customHeight="1">
      <c r="A195" s="154"/>
      <c r="B195" s="154"/>
      <c r="C195" s="154"/>
      <c r="D195" s="154"/>
    </row>
    <row r="196" ht="13.5" customHeight="1">
      <c r="A196" s="154"/>
      <c r="B196" s="154"/>
      <c r="C196" s="154"/>
      <c r="D196" s="154"/>
    </row>
    <row r="197" ht="13.5" customHeight="1">
      <c r="A197" s="154"/>
      <c r="B197" s="154"/>
      <c r="C197" s="154"/>
      <c r="D197" s="154"/>
    </row>
    <row r="198" ht="13.5" customHeight="1">
      <c r="A198" s="154"/>
      <c r="B198" s="154"/>
      <c r="C198" s="154"/>
      <c r="D198" s="154"/>
    </row>
    <row r="199" ht="13.5" customHeight="1">
      <c r="A199" s="154"/>
      <c r="B199" s="154"/>
      <c r="C199" s="154"/>
      <c r="D199" s="154"/>
    </row>
    <row r="200" ht="13.5" customHeight="1">
      <c r="A200" s="154"/>
      <c r="B200" s="154"/>
      <c r="C200" s="154"/>
      <c r="D200" s="154"/>
    </row>
    <row r="201" ht="13.5" customHeight="1">
      <c r="A201" s="154"/>
      <c r="B201" s="154"/>
      <c r="C201" s="154"/>
      <c r="D201" s="154"/>
    </row>
    <row r="202" ht="13.5" customHeight="1">
      <c r="A202" s="154"/>
      <c r="B202" s="154"/>
      <c r="C202" s="154"/>
      <c r="D202" s="154"/>
    </row>
    <row r="203" ht="13.5" customHeight="1">
      <c r="A203" s="154"/>
      <c r="B203" s="154"/>
      <c r="C203" s="154"/>
      <c r="D203" s="154"/>
    </row>
    <row r="204" ht="13.5" customHeight="1">
      <c r="A204" s="154"/>
      <c r="B204" s="154"/>
      <c r="C204" s="154"/>
      <c r="D204" s="154"/>
    </row>
    <row r="205" ht="13.5" customHeight="1">
      <c r="A205" s="154"/>
      <c r="B205" s="154"/>
      <c r="C205" s="154"/>
      <c r="D205" s="154"/>
    </row>
    <row r="206" ht="13.5" customHeight="1">
      <c r="A206" s="154"/>
      <c r="B206" s="154"/>
      <c r="C206" s="154"/>
      <c r="D206" s="154"/>
    </row>
    <row r="207" ht="13.5" customHeight="1">
      <c r="A207" s="154"/>
      <c r="B207" s="154"/>
      <c r="C207" s="154"/>
      <c r="D207" s="154"/>
    </row>
    <row r="208" ht="13.5" customHeight="1">
      <c r="A208" s="154"/>
      <c r="B208" s="154"/>
      <c r="C208" s="154"/>
      <c r="D208" s="154"/>
    </row>
    <row r="209" ht="13.5" customHeight="1">
      <c r="A209" s="154"/>
      <c r="B209" s="154"/>
      <c r="C209" s="154"/>
      <c r="D209" s="154"/>
    </row>
    <row r="210" ht="13.5" customHeight="1">
      <c r="A210" s="154"/>
      <c r="B210" s="154"/>
      <c r="C210" s="154"/>
      <c r="D210" s="154"/>
    </row>
    <row r="211" ht="13.5" customHeight="1">
      <c r="A211" s="154"/>
      <c r="B211" s="154"/>
      <c r="C211" s="154"/>
      <c r="D211" s="154"/>
    </row>
    <row r="212" ht="13.5" customHeight="1">
      <c r="A212" s="154"/>
      <c r="B212" s="154"/>
      <c r="C212" s="154"/>
      <c r="D212" s="154"/>
    </row>
    <row r="213" ht="13.5" customHeight="1">
      <c r="A213" s="154"/>
      <c r="B213" s="154"/>
      <c r="C213" s="154"/>
      <c r="D213" s="154"/>
    </row>
    <row r="214" ht="13.5" customHeight="1">
      <c r="A214" s="154"/>
      <c r="B214" s="154"/>
      <c r="C214" s="154"/>
      <c r="D214" s="154"/>
    </row>
    <row r="215" ht="13.5" customHeight="1">
      <c r="A215" s="154"/>
      <c r="B215" s="154"/>
      <c r="C215" s="154"/>
      <c r="D215" s="154"/>
    </row>
    <row r="216" ht="13.5" customHeight="1">
      <c r="A216" s="154"/>
      <c r="B216" s="154"/>
      <c r="C216" s="154"/>
      <c r="D216" s="154"/>
    </row>
    <row r="217" ht="13.5" customHeight="1">
      <c r="A217" s="154"/>
      <c r="B217" s="154"/>
      <c r="C217" s="154"/>
      <c r="D217" s="154"/>
    </row>
    <row r="218" ht="13.5" customHeight="1">
      <c r="A218" s="154"/>
      <c r="B218" s="154"/>
      <c r="C218" s="154"/>
      <c r="D218" s="154"/>
    </row>
    <row r="219" ht="13.5" customHeight="1">
      <c r="A219" s="154"/>
      <c r="B219" s="154"/>
      <c r="C219" s="154"/>
      <c r="D219" s="154"/>
    </row>
    <row r="220" ht="13.5" customHeight="1">
      <c r="A220" s="154"/>
      <c r="B220" s="154"/>
      <c r="C220" s="154"/>
      <c r="D220" s="154"/>
    </row>
    <row r="221" ht="13.5" customHeight="1">
      <c r="A221" s="154"/>
      <c r="B221" s="154"/>
      <c r="C221" s="154"/>
      <c r="D221" s="154"/>
    </row>
    <row r="222" ht="13.5" customHeight="1">
      <c r="A222" s="154"/>
      <c r="B222" s="154"/>
      <c r="C222" s="154"/>
      <c r="D222" s="154"/>
    </row>
    <row r="223" ht="13.5" customHeight="1">
      <c r="A223" s="154"/>
      <c r="B223" s="154"/>
      <c r="C223" s="154"/>
      <c r="D223" s="154"/>
    </row>
    <row r="224" ht="13.5" customHeight="1">
      <c r="A224" s="154"/>
      <c r="B224" s="154"/>
      <c r="C224" s="154"/>
      <c r="D224" s="154"/>
    </row>
    <row r="225" ht="13.5" customHeight="1">
      <c r="A225" s="154"/>
      <c r="B225" s="154"/>
      <c r="C225" s="154"/>
      <c r="D225" s="154"/>
    </row>
    <row r="226" ht="13.5" customHeight="1">
      <c r="A226" s="154"/>
      <c r="B226" s="154"/>
      <c r="C226" s="154"/>
      <c r="D226" s="154"/>
    </row>
    <row r="227" ht="13.5" customHeight="1">
      <c r="A227" s="154"/>
      <c r="B227" s="154"/>
      <c r="C227" s="154"/>
      <c r="D227" s="154"/>
    </row>
    <row r="228" ht="13.5" customHeight="1">
      <c r="A228" s="154"/>
      <c r="B228" s="154"/>
      <c r="C228" s="154"/>
      <c r="D228" s="154"/>
    </row>
    <row r="229" ht="13.5" customHeight="1">
      <c r="A229" s="154"/>
      <c r="B229" s="154"/>
      <c r="C229" s="154"/>
      <c r="D229" s="154"/>
    </row>
    <row r="230" ht="13.5" customHeight="1">
      <c r="A230" s="154"/>
      <c r="B230" s="154"/>
      <c r="C230" s="154"/>
      <c r="D230" s="154"/>
    </row>
    <row r="231" ht="13.5" customHeight="1">
      <c r="A231" s="154"/>
      <c r="B231" s="154"/>
      <c r="C231" s="154"/>
      <c r="D231" s="154"/>
    </row>
    <row r="232" ht="13.5" customHeight="1">
      <c r="A232" s="154"/>
      <c r="B232" s="154"/>
      <c r="C232" s="154"/>
      <c r="D232" s="154"/>
    </row>
    <row r="233" ht="13.5" customHeight="1">
      <c r="A233" s="154"/>
      <c r="B233" s="154"/>
      <c r="C233" s="154"/>
      <c r="D233" s="154"/>
    </row>
    <row r="234" ht="13.5" customHeight="1">
      <c r="A234" s="154"/>
      <c r="B234" s="154"/>
      <c r="C234" s="154"/>
      <c r="D234" s="154"/>
    </row>
    <row r="235" ht="13.5" customHeight="1">
      <c r="A235" s="154"/>
      <c r="B235" s="154"/>
      <c r="C235" s="154"/>
      <c r="D235" s="154"/>
    </row>
    <row r="236" ht="13.5" customHeight="1">
      <c r="A236" s="154"/>
      <c r="B236" s="154"/>
      <c r="C236" s="154"/>
      <c r="D236" s="154"/>
    </row>
    <row r="237" ht="13.5" customHeight="1">
      <c r="A237" s="154"/>
      <c r="B237" s="154"/>
      <c r="C237" s="154"/>
      <c r="D237" s="154"/>
    </row>
    <row r="238" ht="13.5" customHeight="1">
      <c r="A238" s="154"/>
      <c r="B238" s="154"/>
      <c r="C238" s="154"/>
      <c r="D238" s="154"/>
    </row>
    <row r="239" ht="13.5" customHeight="1">
      <c r="A239" s="154"/>
      <c r="B239" s="154"/>
      <c r="C239" s="154"/>
      <c r="D239" s="154"/>
    </row>
    <row r="240" ht="13.5" customHeight="1">
      <c r="A240" s="154"/>
      <c r="B240" s="154"/>
      <c r="C240" s="154"/>
      <c r="D240" s="154"/>
    </row>
    <row r="241" ht="13.5" customHeight="1">
      <c r="A241" s="154"/>
      <c r="B241" s="154"/>
      <c r="C241" s="154"/>
      <c r="D241" s="154"/>
    </row>
    <row r="242" ht="13.5" customHeight="1">
      <c r="A242" s="154"/>
      <c r="B242" s="154"/>
      <c r="C242" s="154"/>
      <c r="D242" s="154"/>
    </row>
    <row r="243" ht="13.5" customHeight="1">
      <c r="A243" s="154"/>
      <c r="B243" s="154"/>
      <c r="C243" s="154"/>
      <c r="D243" s="154"/>
    </row>
    <row r="244" ht="13.5" customHeight="1">
      <c r="A244" s="154"/>
      <c r="B244" s="154"/>
      <c r="C244" s="154"/>
      <c r="D244" s="154"/>
    </row>
    <row r="245" ht="13.5" customHeight="1">
      <c r="A245" s="154"/>
      <c r="B245" s="154"/>
      <c r="C245" s="154"/>
      <c r="D245" s="154"/>
    </row>
    <row r="246" ht="13.5" customHeight="1">
      <c r="A246" s="154"/>
      <c r="B246" s="154"/>
      <c r="C246" s="154"/>
      <c r="D246" s="154"/>
    </row>
    <row r="247" ht="13.5" customHeight="1">
      <c r="A247" s="154"/>
      <c r="B247" s="154"/>
      <c r="C247" s="154"/>
      <c r="D247" s="154"/>
    </row>
    <row r="248" ht="13.5" customHeight="1">
      <c r="A248" s="154"/>
      <c r="B248" s="154"/>
      <c r="C248" s="154"/>
      <c r="D248" s="154"/>
    </row>
    <row r="249" ht="13.5" customHeight="1">
      <c r="A249" s="154"/>
      <c r="B249" s="154"/>
      <c r="C249" s="154"/>
      <c r="D249" s="154"/>
    </row>
    <row r="250" ht="13.5" customHeight="1">
      <c r="A250" s="154"/>
      <c r="B250" s="154"/>
      <c r="C250" s="154"/>
      <c r="D250" s="154"/>
    </row>
    <row r="251" ht="13.5" customHeight="1">
      <c r="A251" s="154"/>
      <c r="B251" s="154"/>
      <c r="C251" s="154"/>
      <c r="D251" s="154"/>
    </row>
    <row r="252" ht="13.5" customHeight="1">
      <c r="A252" s="154"/>
      <c r="B252" s="154"/>
      <c r="C252" s="154"/>
      <c r="D252" s="154"/>
    </row>
    <row r="253" ht="13.5" customHeight="1">
      <c r="A253" s="154"/>
      <c r="B253" s="154"/>
      <c r="C253" s="154"/>
      <c r="D253" s="154"/>
    </row>
    <row r="254" ht="13.5" customHeight="1">
      <c r="A254" s="154"/>
      <c r="B254" s="154"/>
      <c r="C254" s="154"/>
      <c r="D254" s="154"/>
    </row>
    <row r="255" ht="13.5" customHeight="1">
      <c r="A255" s="154"/>
      <c r="B255" s="154"/>
      <c r="C255" s="154"/>
      <c r="D255" s="154"/>
    </row>
    <row r="256" ht="13.5" customHeight="1">
      <c r="A256" s="154"/>
      <c r="B256" s="154"/>
      <c r="C256" s="154"/>
      <c r="D256" s="154"/>
    </row>
    <row r="257" ht="13.5" customHeight="1">
      <c r="A257" s="154"/>
      <c r="B257" s="154"/>
      <c r="C257" s="154"/>
      <c r="D257" s="154"/>
    </row>
    <row r="258" ht="13.5" customHeight="1">
      <c r="A258" s="154"/>
      <c r="B258" s="154"/>
      <c r="C258" s="154"/>
      <c r="D258" s="154"/>
    </row>
    <row r="259" ht="13.5" customHeight="1">
      <c r="A259" s="154"/>
      <c r="B259" s="154"/>
      <c r="C259" s="154"/>
      <c r="D259" s="154"/>
    </row>
    <row r="260" ht="13.5" customHeight="1">
      <c r="A260" s="154"/>
      <c r="B260" s="154"/>
      <c r="C260" s="154"/>
      <c r="D260" s="154"/>
    </row>
    <row r="261" ht="13.5" customHeight="1">
      <c r="A261" s="154"/>
      <c r="B261" s="154"/>
      <c r="C261" s="154"/>
      <c r="D261" s="154"/>
    </row>
    <row r="262" ht="13.5" customHeight="1">
      <c r="A262" s="154"/>
      <c r="B262" s="154"/>
      <c r="C262" s="154"/>
      <c r="D262" s="154"/>
    </row>
    <row r="263" ht="13.5" customHeight="1">
      <c r="A263" s="154"/>
      <c r="B263" s="154"/>
      <c r="C263" s="154"/>
      <c r="D263" s="154"/>
    </row>
    <row r="264" ht="13.5" customHeight="1">
      <c r="A264" s="154"/>
      <c r="B264" s="154"/>
      <c r="C264" s="154"/>
      <c r="D264" s="154"/>
    </row>
    <row r="265" ht="13.5" customHeight="1">
      <c r="A265" s="154"/>
      <c r="B265" s="154"/>
      <c r="C265" s="154"/>
      <c r="D265" s="154"/>
    </row>
    <row r="266" ht="13.5" customHeight="1">
      <c r="A266" s="154"/>
      <c r="B266" s="154"/>
      <c r="C266" s="154"/>
      <c r="D266" s="154"/>
    </row>
    <row r="267" ht="13.5" customHeight="1">
      <c r="A267" s="154"/>
      <c r="B267" s="154"/>
      <c r="C267" s="154"/>
      <c r="D267" s="154"/>
    </row>
    <row r="268" ht="13.5" customHeight="1">
      <c r="A268" s="154"/>
      <c r="B268" s="154"/>
      <c r="C268" s="154"/>
      <c r="D268" s="154"/>
    </row>
    <row r="269" ht="13.5" customHeight="1">
      <c r="A269" s="154"/>
      <c r="B269" s="154"/>
      <c r="C269" s="154"/>
      <c r="D269" s="154"/>
    </row>
    <row r="270" ht="13.5" customHeight="1">
      <c r="A270" s="154"/>
      <c r="B270" s="154"/>
      <c r="C270" s="154"/>
      <c r="D270" s="154"/>
    </row>
    <row r="271" ht="13.5" customHeight="1">
      <c r="A271" s="154"/>
      <c r="B271" s="154"/>
      <c r="C271" s="154"/>
      <c r="D271" s="154"/>
    </row>
    <row r="272" ht="13.5" customHeight="1">
      <c r="A272" s="154"/>
      <c r="B272" s="154"/>
      <c r="C272" s="154"/>
      <c r="D272" s="154"/>
    </row>
    <row r="273" ht="13.5" customHeight="1">
      <c r="A273" s="154"/>
      <c r="B273" s="154"/>
      <c r="C273" s="154"/>
      <c r="D273" s="154"/>
    </row>
    <row r="274" ht="13.5" customHeight="1">
      <c r="A274" s="154"/>
      <c r="B274" s="154"/>
      <c r="C274" s="154"/>
      <c r="D274" s="154"/>
    </row>
    <row r="275" ht="13.5" customHeight="1">
      <c r="A275" s="154"/>
      <c r="B275" s="154"/>
      <c r="C275" s="154"/>
      <c r="D275" s="154"/>
    </row>
    <row r="276" ht="13.5" customHeight="1">
      <c r="A276" s="154"/>
      <c r="B276" s="154"/>
      <c r="C276" s="154"/>
      <c r="D276" s="154"/>
    </row>
    <row r="277" ht="13.5" customHeight="1">
      <c r="A277" s="154"/>
      <c r="B277" s="154"/>
      <c r="C277" s="154"/>
      <c r="D277" s="154"/>
    </row>
    <row r="278" ht="13.5" customHeight="1">
      <c r="A278" s="154"/>
      <c r="B278" s="154"/>
      <c r="C278" s="154"/>
      <c r="D278" s="154"/>
    </row>
    <row r="279" ht="13.5" customHeight="1">
      <c r="A279" s="154"/>
      <c r="B279" s="154"/>
      <c r="C279" s="154"/>
      <c r="D279" s="154"/>
    </row>
    <row r="280" ht="13.5" customHeight="1">
      <c r="A280" s="154"/>
      <c r="B280" s="154"/>
      <c r="C280" s="154"/>
      <c r="D280" s="154"/>
    </row>
    <row r="281" ht="13.5" customHeight="1">
      <c r="A281" s="154"/>
      <c r="B281" s="154"/>
      <c r="C281" s="154"/>
      <c r="D281" s="154"/>
    </row>
    <row r="282" ht="13.5" customHeight="1">
      <c r="A282" s="154"/>
      <c r="B282" s="154"/>
      <c r="C282" s="154"/>
      <c r="D282" s="154"/>
    </row>
    <row r="283" ht="13.5" customHeight="1">
      <c r="A283" s="154"/>
      <c r="B283" s="154"/>
      <c r="C283" s="154"/>
      <c r="D283" s="154"/>
    </row>
    <row r="284" ht="13.5" customHeight="1">
      <c r="A284" s="154"/>
      <c r="B284" s="154"/>
      <c r="C284" s="154"/>
      <c r="D284" s="154"/>
    </row>
    <row r="285" ht="13.5" customHeight="1">
      <c r="A285" s="154"/>
      <c r="B285" s="154"/>
      <c r="C285" s="154"/>
      <c r="D285" s="154"/>
    </row>
    <row r="286" ht="13.5" customHeight="1">
      <c r="A286" s="154"/>
      <c r="B286" s="154"/>
      <c r="C286" s="154"/>
      <c r="D286" s="154"/>
    </row>
    <row r="287" ht="13.5" customHeight="1">
      <c r="A287" s="154"/>
      <c r="B287" s="154"/>
      <c r="C287" s="154"/>
      <c r="D287" s="154"/>
    </row>
    <row r="288" ht="13.5" customHeight="1">
      <c r="A288" s="154"/>
      <c r="B288" s="154"/>
      <c r="C288" s="154"/>
      <c r="D288" s="154"/>
    </row>
    <row r="289" ht="13.5" customHeight="1">
      <c r="A289" s="154"/>
      <c r="B289" s="154"/>
      <c r="C289" s="154"/>
      <c r="D289" s="154"/>
    </row>
    <row r="290" ht="13.5" customHeight="1">
      <c r="A290" s="154"/>
      <c r="B290" s="154"/>
      <c r="C290" s="154"/>
      <c r="D290" s="154"/>
    </row>
    <row r="291" ht="13.5" customHeight="1">
      <c r="A291" s="154"/>
      <c r="B291" s="154"/>
      <c r="C291" s="154"/>
      <c r="D291" s="154"/>
    </row>
    <row r="292" ht="13.5" customHeight="1">
      <c r="A292" s="154"/>
      <c r="B292" s="154"/>
      <c r="C292" s="154"/>
      <c r="D292" s="154"/>
    </row>
    <row r="293" ht="13.5" customHeight="1">
      <c r="A293" s="154"/>
      <c r="B293" s="154"/>
      <c r="C293" s="154"/>
      <c r="D293" s="154"/>
    </row>
    <row r="294" ht="13.5" customHeight="1">
      <c r="A294" s="154"/>
      <c r="B294" s="154"/>
      <c r="C294" s="154"/>
      <c r="D294" s="154"/>
    </row>
    <row r="295" ht="13.5" customHeight="1">
      <c r="A295" s="154"/>
      <c r="B295" s="154"/>
      <c r="C295" s="154"/>
      <c r="D295" s="154"/>
    </row>
    <row r="296" ht="13.5" customHeight="1">
      <c r="A296" s="154"/>
      <c r="B296" s="154"/>
      <c r="C296" s="154"/>
      <c r="D296" s="154"/>
    </row>
    <row r="297" ht="13.5" customHeight="1">
      <c r="A297" s="154"/>
      <c r="B297" s="154"/>
      <c r="C297" s="154"/>
      <c r="D297" s="154"/>
    </row>
    <row r="298" ht="13.5" customHeight="1">
      <c r="A298" s="154"/>
      <c r="B298" s="154"/>
      <c r="C298" s="154"/>
      <c r="D298" s="154"/>
    </row>
    <row r="299" ht="13.5" customHeight="1">
      <c r="A299" s="154"/>
      <c r="B299" s="154"/>
      <c r="C299" s="154"/>
      <c r="D299" s="154"/>
    </row>
    <row r="300" ht="13.5" customHeight="1">
      <c r="A300" s="154"/>
      <c r="B300" s="154"/>
      <c r="C300" s="154"/>
      <c r="D300" s="154"/>
    </row>
    <row r="301" ht="13.5" customHeight="1">
      <c r="A301" s="154"/>
      <c r="B301" s="154"/>
      <c r="C301" s="154"/>
      <c r="D301" s="154"/>
    </row>
    <row r="302" ht="13.5" customHeight="1">
      <c r="A302" s="154"/>
      <c r="B302" s="154"/>
      <c r="C302" s="154"/>
      <c r="D302" s="154"/>
    </row>
    <row r="303" ht="13.5" customHeight="1">
      <c r="A303" s="154"/>
      <c r="B303" s="154"/>
      <c r="C303" s="154"/>
      <c r="D303" s="154"/>
    </row>
    <row r="304" ht="13.5" customHeight="1">
      <c r="A304" s="154"/>
      <c r="B304" s="154"/>
      <c r="C304" s="154"/>
      <c r="D304" s="154"/>
    </row>
    <row r="305" ht="13.5" customHeight="1">
      <c r="A305" s="154"/>
      <c r="B305" s="154"/>
      <c r="C305" s="154"/>
      <c r="D305" s="154"/>
    </row>
    <row r="306" ht="13.5" customHeight="1">
      <c r="A306" s="154"/>
      <c r="B306" s="154"/>
      <c r="C306" s="154"/>
      <c r="D306" s="154"/>
    </row>
    <row r="307" ht="13.5" customHeight="1">
      <c r="A307" s="154"/>
      <c r="B307" s="154"/>
      <c r="C307" s="154"/>
      <c r="D307" s="154"/>
    </row>
    <row r="308" ht="13.5" customHeight="1">
      <c r="A308" s="154"/>
      <c r="B308" s="154"/>
      <c r="C308" s="154"/>
      <c r="D308" s="154"/>
    </row>
    <row r="309" ht="13.5" customHeight="1">
      <c r="A309" s="154"/>
      <c r="B309" s="154"/>
      <c r="C309" s="154"/>
      <c r="D309" s="154"/>
    </row>
    <row r="310" ht="13.5" customHeight="1">
      <c r="A310" s="154"/>
      <c r="B310" s="154"/>
      <c r="C310" s="154"/>
      <c r="D310" s="154"/>
    </row>
    <row r="311" ht="13.5" customHeight="1">
      <c r="A311" s="154"/>
      <c r="B311" s="154"/>
      <c r="C311" s="154"/>
      <c r="D311" s="154"/>
    </row>
    <row r="312" ht="13.5" customHeight="1">
      <c r="A312" s="154"/>
      <c r="B312" s="154"/>
      <c r="C312" s="154"/>
      <c r="D312" s="154"/>
    </row>
    <row r="313" ht="13.5" customHeight="1">
      <c r="A313" s="154"/>
      <c r="B313" s="154"/>
      <c r="C313" s="154"/>
      <c r="D313" s="154"/>
    </row>
    <row r="314" ht="13.5" customHeight="1">
      <c r="A314" s="154"/>
      <c r="B314" s="154"/>
      <c r="C314" s="154"/>
      <c r="D314" s="154"/>
    </row>
    <row r="315" ht="13.5" customHeight="1">
      <c r="A315" s="154"/>
      <c r="B315" s="154"/>
      <c r="C315" s="154"/>
      <c r="D315" s="154"/>
    </row>
    <row r="316" ht="13.5" customHeight="1">
      <c r="A316" s="154"/>
      <c r="B316" s="154"/>
      <c r="C316" s="154"/>
      <c r="D316" s="154"/>
    </row>
    <row r="317" ht="13.5" customHeight="1">
      <c r="A317" s="154"/>
      <c r="B317" s="154"/>
      <c r="C317" s="154"/>
      <c r="D317" s="154"/>
    </row>
    <row r="318" ht="13.5" customHeight="1">
      <c r="A318" s="154"/>
      <c r="B318" s="154"/>
      <c r="C318" s="154"/>
      <c r="D318" s="154"/>
    </row>
    <row r="319" ht="13.5" customHeight="1">
      <c r="A319" s="154"/>
      <c r="B319" s="154"/>
      <c r="C319" s="154"/>
      <c r="D319" s="154"/>
    </row>
    <row r="320" ht="13.5" customHeight="1">
      <c r="A320" s="154"/>
      <c r="B320" s="154"/>
      <c r="C320" s="154"/>
      <c r="D320" s="154"/>
    </row>
    <row r="321" ht="13.5" customHeight="1">
      <c r="A321" s="154"/>
      <c r="B321" s="154"/>
      <c r="C321" s="154"/>
      <c r="D321" s="154"/>
    </row>
    <row r="322" ht="13.5" customHeight="1">
      <c r="A322" s="154"/>
      <c r="B322" s="154"/>
      <c r="C322" s="154"/>
      <c r="D322" s="154"/>
    </row>
    <row r="323" ht="13.5" customHeight="1">
      <c r="A323" s="154"/>
      <c r="B323" s="154"/>
      <c r="C323" s="154"/>
      <c r="D323" s="154"/>
    </row>
    <row r="324" ht="13.5" customHeight="1">
      <c r="A324" s="154"/>
      <c r="B324" s="154"/>
      <c r="C324" s="154"/>
      <c r="D324" s="154"/>
    </row>
    <row r="325" ht="13.5" customHeight="1">
      <c r="A325" s="154"/>
      <c r="B325" s="154"/>
      <c r="C325" s="154"/>
      <c r="D325" s="154"/>
    </row>
    <row r="326" ht="13.5" customHeight="1">
      <c r="A326" s="154"/>
      <c r="B326" s="154"/>
      <c r="C326" s="154"/>
      <c r="D326" s="154"/>
    </row>
    <row r="327" ht="13.5" customHeight="1">
      <c r="A327" s="154"/>
      <c r="B327" s="154"/>
      <c r="C327" s="154"/>
      <c r="D327" s="154"/>
    </row>
    <row r="328" ht="13.5" customHeight="1">
      <c r="A328" s="154"/>
      <c r="B328" s="154"/>
      <c r="C328" s="154"/>
      <c r="D328" s="154"/>
    </row>
    <row r="329" ht="13.5" customHeight="1">
      <c r="A329" s="154"/>
      <c r="B329" s="154"/>
      <c r="C329" s="154"/>
      <c r="D329" s="154"/>
    </row>
    <row r="330" ht="13.5" customHeight="1">
      <c r="A330" s="154"/>
      <c r="B330" s="154"/>
      <c r="C330" s="154"/>
      <c r="D330" s="154"/>
    </row>
    <row r="331" ht="13.5" customHeight="1">
      <c r="A331" s="154"/>
      <c r="B331" s="154"/>
      <c r="C331" s="154"/>
      <c r="D331" s="154"/>
    </row>
    <row r="332" ht="13.5" customHeight="1">
      <c r="A332" s="154"/>
      <c r="B332" s="154"/>
      <c r="C332" s="154"/>
      <c r="D332" s="154"/>
    </row>
    <row r="333" ht="13.5" customHeight="1">
      <c r="A333" s="154"/>
      <c r="B333" s="154"/>
      <c r="C333" s="154"/>
      <c r="D333" s="154"/>
    </row>
    <row r="334" ht="13.5" customHeight="1">
      <c r="A334" s="154"/>
      <c r="B334" s="154"/>
      <c r="C334" s="154"/>
      <c r="D334" s="154"/>
    </row>
    <row r="335" ht="13.5" customHeight="1">
      <c r="A335" s="154"/>
      <c r="B335" s="154"/>
      <c r="C335" s="154"/>
      <c r="D335" s="154"/>
    </row>
    <row r="336" ht="13.5" customHeight="1">
      <c r="A336" s="154"/>
      <c r="B336" s="154"/>
      <c r="C336" s="154"/>
      <c r="D336" s="154"/>
    </row>
    <row r="337" ht="13.5" customHeight="1">
      <c r="A337" s="154"/>
      <c r="B337" s="154"/>
      <c r="C337" s="154"/>
      <c r="D337" s="154"/>
    </row>
    <row r="338" ht="13.5" customHeight="1">
      <c r="A338" s="154"/>
      <c r="B338" s="154"/>
      <c r="C338" s="154"/>
      <c r="D338" s="154"/>
    </row>
    <row r="339" ht="13.5" customHeight="1">
      <c r="A339" s="154"/>
      <c r="B339" s="154"/>
      <c r="C339" s="154"/>
      <c r="D339" s="154"/>
    </row>
    <row r="340" ht="13.5" customHeight="1">
      <c r="A340" s="154"/>
      <c r="B340" s="154"/>
      <c r="C340" s="154"/>
      <c r="D340" s="154"/>
    </row>
    <row r="341" ht="13.5" customHeight="1">
      <c r="A341" s="154"/>
      <c r="B341" s="154"/>
      <c r="C341" s="154"/>
      <c r="D341" s="154"/>
    </row>
    <row r="342" ht="13.5" customHeight="1">
      <c r="A342" s="154"/>
      <c r="B342" s="154"/>
      <c r="C342" s="154"/>
      <c r="D342" s="154"/>
    </row>
    <row r="343" ht="13.5" customHeight="1">
      <c r="A343" s="154"/>
      <c r="B343" s="154"/>
      <c r="C343" s="154"/>
      <c r="D343" s="154"/>
    </row>
    <row r="344" ht="13.5" customHeight="1">
      <c r="A344" s="154"/>
      <c r="B344" s="154"/>
      <c r="C344" s="154"/>
      <c r="D344" s="154"/>
    </row>
    <row r="345" ht="13.5" customHeight="1">
      <c r="A345" s="154"/>
      <c r="B345" s="154"/>
      <c r="C345" s="154"/>
      <c r="D345" s="154"/>
    </row>
    <row r="346" ht="13.5" customHeight="1">
      <c r="A346" s="154"/>
      <c r="B346" s="154"/>
      <c r="C346" s="154"/>
      <c r="D346" s="154"/>
    </row>
    <row r="347" ht="13.5" customHeight="1">
      <c r="A347" s="154"/>
      <c r="B347" s="154"/>
      <c r="C347" s="154"/>
      <c r="D347" s="154"/>
    </row>
    <row r="348" ht="13.5" customHeight="1">
      <c r="A348" s="154"/>
      <c r="B348" s="154"/>
      <c r="C348" s="154"/>
      <c r="D348" s="154"/>
    </row>
    <row r="349" ht="13.5" customHeight="1">
      <c r="A349" s="154"/>
      <c r="B349" s="154"/>
      <c r="C349" s="154"/>
      <c r="D349" s="154"/>
    </row>
    <row r="350" ht="13.5" customHeight="1">
      <c r="A350" s="154"/>
      <c r="B350" s="154"/>
      <c r="C350" s="154"/>
      <c r="D350" s="154"/>
    </row>
    <row r="351" ht="13.5" customHeight="1">
      <c r="A351" s="154"/>
      <c r="B351" s="154"/>
      <c r="C351" s="154"/>
      <c r="D351" s="154"/>
    </row>
    <row r="352" ht="13.5" customHeight="1">
      <c r="A352" s="154"/>
      <c r="B352" s="154"/>
      <c r="C352" s="154"/>
      <c r="D352" s="154"/>
    </row>
    <row r="353" ht="13.5" customHeight="1">
      <c r="A353" s="154"/>
      <c r="B353" s="154"/>
      <c r="C353" s="154"/>
      <c r="D353" s="154"/>
    </row>
    <row r="354" ht="13.5" customHeight="1">
      <c r="A354" s="154"/>
      <c r="B354" s="154"/>
      <c r="C354" s="154"/>
      <c r="D354" s="154"/>
    </row>
    <row r="355" ht="13.5" customHeight="1">
      <c r="A355" s="154"/>
      <c r="B355" s="154"/>
      <c r="C355" s="154"/>
      <c r="D355" s="154"/>
    </row>
    <row r="356" ht="13.5" customHeight="1">
      <c r="A356" s="154"/>
      <c r="B356" s="154"/>
      <c r="C356" s="154"/>
      <c r="D356" s="154"/>
    </row>
    <row r="357" ht="13.5" customHeight="1">
      <c r="A357" s="154"/>
      <c r="B357" s="154"/>
      <c r="C357" s="154"/>
      <c r="D357" s="154"/>
    </row>
    <row r="358" ht="13.5" customHeight="1">
      <c r="A358" s="154"/>
      <c r="B358" s="154"/>
      <c r="C358" s="154"/>
      <c r="D358" s="154"/>
    </row>
    <row r="359" ht="13.5" customHeight="1">
      <c r="A359" s="154"/>
      <c r="B359" s="154"/>
      <c r="C359" s="154"/>
      <c r="D359" s="154"/>
    </row>
    <row r="360" ht="13.5" customHeight="1">
      <c r="A360" s="154"/>
      <c r="B360" s="154"/>
      <c r="C360" s="154"/>
      <c r="D360" s="154"/>
    </row>
    <row r="361" ht="13.5" customHeight="1">
      <c r="A361" s="154"/>
      <c r="B361" s="154"/>
      <c r="C361" s="154"/>
      <c r="D361" s="154"/>
    </row>
    <row r="362" ht="13.5" customHeight="1">
      <c r="A362" s="154"/>
      <c r="B362" s="154"/>
      <c r="C362" s="154"/>
      <c r="D362" s="154"/>
    </row>
    <row r="363" ht="13.5" customHeight="1">
      <c r="A363" s="154"/>
      <c r="B363" s="154"/>
      <c r="C363" s="154"/>
      <c r="D363" s="154"/>
    </row>
    <row r="364" ht="13.5" customHeight="1">
      <c r="A364" s="154"/>
      <c r="B364" s="154"/>
      <c r="C364" s="154"/>
      <c r="D364" s="154"/>
    </row>
    <row r="365" ht="13.5" customHeight="1">
      <c r="A365" s="154"/>
      <c r="B365" s="154"/>
      <c r="C365" s="154"/>
      <c r="D365" s="154"/>
    </row>
    <row r="366" ht="13.5" customHeight="1">
      <c r="A366" s="154"/>
      <c r="B366" s="154"/>
      <c r="C366" s="154"/>
      <c r="D366" s="154"/>
    </row>
    <row r="367" ht="13.5" customHeight="1">
      <c r="A367" s="154"/>
      <c r="B367" s="154"/>
      <c r="C367" s="154"/>
      <c r="D367" s="154"/>
    </row>
    <row r="368" ht="13.5" customHeight="1">
      <c r="A368" s="154"/>
      <c r="B368" s="154"/>
      <c r="C368" s="154"/>
      <c r="D368" s="154"/>
    </row>
    <row r="369" ht="13.5" customHeight="1">
      <c r="A369" s="154"/>
      <c r="B369" s="154"/>
      <c r="C369" s="154"/>
      <c r="D369" s="154"/>
    </row>
    <row r="370" ht="13.5" customHeight="1">
      <c r="A370" s="154"/>
      <c r="B370" s="154"/>
      <c r="C370" s="154"/>
      <c r="D370" s="154"/>
    </row>
    <row r="371" ht="13.5" customHeight="1">
      <c r="A371" s="154"/>
      <c r="B371" s="154"/>
      <c r="C371" s="154"/>
      <c r="D371" s="154"/>
    </row>
    <row r="372" ht="13.5" customHeight="1">
      <c r="A372" s="154"/>
      <c r="B372" s="154"/>
      <c r="C372" s="154"/>
      <c r="D372" s="154"/>
    </row>
    <row r="373" ht="13.5" customHeight="1">
      <c r="A373" s="154"/>
      <c r="B373" s="154"/>
      <c r="C373" s="154"/>
      <c r="D373" s="154"/>
    </row>
    <row r="374" ht="13.5" customHeight="1">
      <c r="A374" s="154"/>
      <c r="B374" s="154"/>
      <c r="C374" s="154"/>
      <c r="D374" s="154"/>
    </row>
    <row r="375" ht="13.5" customHeight="1">
      <c r="A375" s="154"/>
      <c r="B375" s="154"/>
      <c r="C375" s="154"/>
      <c r="D375" s="154"/>
    </row>
    <row r="376" ht="13.5" customHeight="1">
      <c r="A376" s="154"/>
      <c r="B376" s="154"/>
      <c r="C376" s="154"/>
      <c r="D376" s="154"/>
    </row>
    <row r="377" ht="13.5" customHeight="1">
      <c r="A377" s="154"/>
      <c r="B377" s="154"/>
      <c r="C377" s="154"/>
      <c r="D377" s="154"/>
    </row>
    <row r="378" ht="13.5" customHeight="1">
      <c r="A378" s="154"/>
      <c r="B378" s="154"/>
      <c r="C378" s="154"/>
      <c r="D378" s="154"/>
    </row>
    <row r="379" ht="13.5" customHeight="1">
      <c r="A379" s="154"/>
      <c r="B379" s="154"/>
      <c r="C379" s="154"/>
      <c r="D379" s="154"/>
    </row>
    <row r="380" ht="13.5" customHeight="1">
      <c r="A380" s="154"/>
      <c r="B380" s="154"/>
      <c r="C380" s="154"/>
      <c r="D380" s="154"/>
    </row>
    <row r="381" ht="13.5" customHeight="1">
      <c r="A381" s="154"/>
      <c r="B381" s="154"/>
      <c r="C381" s="154"/>
      <c r="D381" s="154"/>
    </row>
    <row r="382" ht="13.5" customHeight="1">
      <c r="A382" s="154"/>
      <c r="B382" s="154"/>
      <c r="C382" s="154"/>
      <c r="D382" s="154"/>
    </row>
    <row r="383" ht="13.5" customHeight="1">
      <c r="A383" s="154"/>
      <c r="B383" s="154"/>
      <c r="C383" s="154"/>
      <c r="D383" s="154"/>
    </row>
    <row r="384" ht="13.5" customHeight="1">
      <c r="A384" s="154"/>
      <c r="B384" s="154"/>
      <c r="C384" s="154"/>
      <c r="D384" s="154"/>
    </row>
    <row r="385" ht="13.5" customHeight="1">
      <c r="A385" s="154"/>
      <c r="B385" s="154"/>
      <c r="C385" s="154"/>
      <c r="D385" s="154"/>
    </row>
    <row r="386" ht="13.5" customHeight="1">
      <c r="A386" s="154"/>
      <c r="B386" s="154"/>
      <c r="C386" s="154"/>
      <c r="D386" s="154"/>
    </row>
    <row r="387" ht="13.5" customHeight="1">
      <c r="A387" s="154"/>
      <c r="B387" s="154"/>
      <c r="C387" s="154"/>
      <c r="D387" s="154"/>
    </row>
    <row r="388" ht="13.5" customHeight="1">
      <c r="A388" s="154"/>
      <c r="B388" s="154"/>
      <c r="C388" s="154"/>
      <c r="D388" s="154"/>
    </row>
    <row r="389" ht="13.5" customHeight="1">
      <c r="A389" s="154"/>
      <c r="B389" s="154"/>
      <c r="C389" s="154"/>
      <c r="D389" s="154"/>
    </row>
    <row r="390" ht="13.5" customHeight="1">
      <c r="A390" s="154"/>
      <c r="B390" s="154"/>
      <c r="C390" s="154"/>
      <c r="D390" s="154"/>
    </row>
    <row r="391" ht="13.5" customHeight="1">
      <c r="A391" s="154"/>
      <c r="B391" s="154"/>
      <c r="C391" s="154"/>
      <c r="D391" s="154"/>
    </row>
    <row r="392" ht="13.5" customHeight="1">
      <c r="A392" s="154"/>
      <c r="B392" s="154"/>
      <c r="C392" s="154"/>
      <c r="D392" s="154"/>
    </row>
    <row r="393" ht="13.5" customHeight="1">
      <c r="A393" s="154"/>
      <c r="B393" s="154"/>
      <c r="C393" s="154"/>
      <c r="D393" s="154"/>
    </row>
    <row r="394" ht="13.5" customHeight="1">
      <c r="A394" s="154"/>
      <c r="B394" s="154"/>
      <c r="C394" s="154"/>
      <c r="D394" s="154"/>
    </row>
    <row r="395" ht="13.5" customHeight="1">
      <c r="A395" s="154"/>
      <c r="B395" s="154"/>
      <c r="C395" s="154"/>
      <c r="D395" s="154"/>
    </row>
    <row r="396" ht="13.5" customHeight="1">
      <c r="A396" s="154"/>
      <c r="B396" s="154"/>
      <c r="C396" s="154"/>
      <c r="D396" s="154"/>
    </row>
    <row r="397" ht="13.5" customHeight="1">
      <c r="A397" s="154"/>
      <c r="B397" s="154"/>
      <c r="C397" s="154"/>
      <c r="D397" s="154"/>
    </row>
    <row r="398" ht="13.5" customHeight="1">
      <c r="A398" s="154"/>
      <c r="B398" s="154"/>
      <c r="C398" s="154"/>
      <c r="D398" s="154"/>
    </row>
    <row r="399" ht="13.5" customHeight="1">
      <c r="A399" s="154"/>
      <c r="B399" s="154"/>
      <c r="C399" s="154"/>
      <c r="D399" s="154"/>
    </row>
    <row r="400" ht="13.5" customHeight="1">
      <c r="A400" s="154"/>
      <c r="B400" s="154"/>
      <c r="C400" s="154"/>
      <c r="D400" s="154"/>
    </row>
    <row r="401" ht="13.5" customHeight="1">
      <c r="A401" s="154"/>
      <c r="B401" s="154"/>
      <c r="C401" s="154"/>
      <c r="D401" s="154"/>
    </row>
    <row r="402" ht="13.5" customHeight="1">
      <c r="A402" s="154"/>
      <c r="B402" s="154"/>
      <c r="C402" s="154"/>
      <c r="D402" s="154"/>
    </row>
    <row r="403" ht="13.5" customHeight="1">
      <c r="A403" s="154"/>
      <c r="B403" s="154"/>
      <c r="C403" s="154"/>
      <c r="D403" s="154"/>
    </row>
    <row r="404" ht="13.5" customHeight="1">
      <c r="A404" s="154"/>
      <c r="B404" s="154"/>
      <c r="C404" s="154"/>
      <c r="D404" s="154"/>
    </row>
    <row r="405" ht="13.5" customHeight="1">
      <c r="A405" s="154"/>
      <c r="B405" s="154"/>
      <c r="C405" s="154"/>
      <c r="D405" s="154"/>
    </row>
    <row r="406" ht="13.5" customHeight="1">
      <c r="A406" s="154"/>
      <c r="B406" s="154"/>
      <c r="C406" s="154"/>
      <c r="D406" s="154"/>
    </row>
    <row r="407" ht="13.5" customHeight="1">
      <c r="A407" s="154"/>
      <c r="B407" s="154"/>
      <c r="C407" s="154"/>
      <c r="D407" s="154"/>
    </row>
    <row r="408" ht="13.5" customHeight="1">
      <c r="A408" s="154"/>
      <c r="B408" s="154"/>
      <c r="C408" s="154"/>
      <c r="D408" s="154"/>
    </row>
    <row r="409" ht="13.5" customHeight="1">
      <c r="A409" s="154"/>
      <c r="B409" s="154"/>
      <c r="C409" s="154"/>
      <c r="D409" s="154"/>
    </row>
    <row r="410" ht="13.5" customHeight="1">
      <c r="A410" s="154"/>
      <c r="B410" s="154"/>
      <c r="C410" s="154"/>
      <c r="D410" s="154"/>
    </row>
    <row r="411" ht="13.5" customHeight="1">
      <c r="A411" s="154"/>
      <c r="B411" s="154"/>
      <c r="C411" s="154"/>
      <c r="D411" s="154"/>
    </row>
    <row r="412" ht="13.5" customHeight="1">
      <c r="A412" s="154"/>
      <c r="B412" s="154"/>
      <c r="C412" s="154"/>
      <c r="D412" s="154"/>
    </row>
    <row r="413" ht="13.5" customHeight="1">
      <c r="A413" s="154"/>
      <c r="B413" s="154"/>
      <c r="C413" s="154"/>
      <c r="D413" s="154"/>
    </row>
    <row r="414" ht="13.5" customHeight="1">
      <c r="A414" s="154"/>
      <c r="B414" s="154"/>
      <c r="C414" s="154"/>
      <c r="D414" s="154"/>
    </row>
    <row r="415" ht="13.5" customHeight="1">
      <c r="A415" s="154"/>
      <c r="B415" s="154"/>
      <c r="C415" s="154"/>
      <c r="D415" s="154"/>
    </row>
    <row r="416" ht="13.5" customHeight="1">
      <c r="A416" s="154"/>
      <c r="B416" s="154"/>
      <c r="C416" s="154"/>
      <c r="D416" s="154"/>
    </row>
    <row r="417" ht="13.5" customHeight="1">
      <c r="A417" s="154"/>
      <c r="B417" s="154"/>
      <c r="C417" s="154"/>
      <c r="D417" s="154"/>
    </row>
    <row r="418" ht="13.5" customHeight="1">
      <c r="A418" s="154"/>
      <c r="B418" s="154"/>
      <c r="C418" s="154"/>
      <c r="D418" s="154"/>
    </row>
    <row r="419" ht="13.5" customHeight="1">
      <c r="A419" s="154"/>
      <c r="B419" s="154"/>
      <c r="C419" s="154"/>
      <c r="D419" s="154"/>
    </row>
    <row r="420" ht="13.5" customHeight="1">
      <c r="A420" s="154"/>
      <c r="B420" s="154"/>
      <c r="C420" s="154"/>
      <c r="D420" s="154"/>
    </row>
    <row r="421" ht="13.5" customHeight="1">
      <c r="A421" s="154"/>
      <c r="B421" s="154"/>
      <c r="C421" s="154"/>
      <c r="D421" s="154"/>
    </row>
    <row r="422" ht="13.5" customHeight="1">
      <c r="A422" s="154"/>
      <c r="B422" s="154"/>
      <c r="C422" s="154"/>
      <c r="D422" s="154"/>
    </row>
    <row r="423" ht="13.5" customHeight="1">
      <c r="A423" s="154"/>
      <c r="B423" s="154"/>
      <c r="C423" s="154"/>
      <c r="D423" s="154"/>
    </row>
    <row r="424" ht="13.5" customHeight="1">
      <c r="A424" s="154"/>
      <c r="B424" s="154"/>
      <c r="C424" s="154"/>
      <c r="D424" s="154"/>
    </row>
    <row r="425" ht="13.5" customHeight="1">
      <c r="A425" s="154"/>
      <c r="B425" s="154"/>
      <c r="C425" s="154"/>
      <c r="D425" s="154"/>
    </row>
    <row r="426" ht="13.5" customHeight="1">
      <c r="A426" s="154"/>
      <c r="B426" s="154"/>
      <c r="C426" s="154"/>
      <c r="D426" s="154"/>
    </row>
    <row r="427" ht="13.5" customHeight="1">
      <c r="A427" s="154"/>
      <c r="B427" s="154"/>
      <c r="C427" s="154"/>
      <c r="D427" s="154"/>
    </row>
    <row r="428" ht="13.5" customHeight="1">
      <c r="A428" s="154"/>
      <c r="B428" s="154"/>
      <c r="C428" s="154"/>
      <c r="D428" s="154"/>
    </row>
    <row r="429" ht="13.5" customHeight="1">
      <c r="A429" s="154"/>
      <c r="B429" s="154"/>
      <c r="C429" s="154"/>
      <c r="D429" s="154"/>
    </row>
    <row r="430" ht="13.5" customHeight="1">
      <c r="A430" s="154"/>
      <c r="B430" s="154"/>
      <c r="C430" s="154"/>
      <c r="D430" s="154"/>
    </row>
    <row r="431" ht="13.5" customHeight="1">
      <c r="A431" s="154"/>
      <c r="B431" s="154"/>
      <c r="C431" s="154"/>
      <c r="D431" s="154"/>
    </row>
    <row r="432" ht="13.5" customHeight="1">
      <c r="A432" s="154"/>
      <c r="B432" s="154"/>
      <c r="C432" s="154"/>
      <c r="D432" s="154"/>
    </row>
    <row r="433" ht="13.5" customHeight="1">
      <c r="A433" s="154"/>
      <c r="B433" s="154"/>
      <c r="C433" s="154"/>
      <c r="D433" s="154"/>
    </row>
    <row r="434" ht="13.5" customHeight="1">
      <c r="A434" s="154"/>
      <c r="B434" s="154"/>
      <c r="C434" s="154"/>
      <c r="D434" s="154"/>
    </row>
    <row r="435" ht="13.5" customHeight="1">
      <c r="A435" s="154"/>
      <c r="B435" s="154"/>
      <c r="C435" s="154"/>
      <c r="D435" s="154"/>
    </row>
    <row r="436" ht="13.5" customHeight="1">
      <c r="A436" s="154"/>
      <c r="B436" s="154"/>
      <c r="C436" s="154"/>
      <c r="D436" s="154"/>
    </row>
    <row r="437" ht="13.5" customHeight="1">
      <c r="A437" s="154"/>
      <c r="B437" s="154"/>
      <c r="C437" s="154"/>
      <c r="D437" s="154"/>
    </row>
    <row r="438" ht="13.5" customHeight="1">
      <c r="A438" s="154"/>
      <c r="B438" s="154"/>
      <c r="C438" s="154"/>
      <c r="D438" s="154"/>
    </row>
    <row r="439" ht="13.5" customHeight="1">
      <c r="A439" s="154"/>
      <c r="B439" s="154"/>
      <c r="C439" s="154"/>
      <c r="D439" s="154"/>
    </row>
    <row r="440" ht="13.5" customHeight="1">
      <c r="A440" s="154"/>
      <c r="B440" s="154"/>
      <c r="C440" s="154"/>
      <c r="D440" s="154"/>
    </row>
    <row r="441" ht="13.5" customHeight="1">
      <c r="A441" s="154"/>
      <c r="B441" s="154"/>
      <c r="C441" s="154"/>
      <c r="D441" s="154"/>
    </row>
    <row r="442" ht="13.5" customHeight="1">
      <c r="A442" s="154"/>
      <c r="B442" s="154"/>
      <c r="C442" s="154"/>
      <c r="D442" s="154"/>
    </row>
    <row r="443" ht="13.5" customHeight="1">
      <c r="A443" s="154"/>
      <c r="B443" s="154"/>
      <c r="C443" s="154"/>
      <c r="D443" s="154"/>
    </row>
    <row r="444" ht="13.5" customHeight="1">
      <c r="A444" s="154"/>
      <c r="B444" s="154"/>
      <c r="C444" s="154"/>
      <c r="D444" s="154"/>
    </row>
    <row r="445" ht="13.5" customHeight="1">
      <c r="A445" s="154"/>
      <c r="B445" s="154"/>
      <c r="C445" s="154"/>
      <c r="D445" s="154"/>
    </row>
    <row r="446" ht="13.5" customHeight="1">
      <c r="A446" s="154"/>
      <c r="B446" s="154"/>
      <c r="C446" s="154"/>
      <c r="D446" s="154"/>
    </row>
    <row r="447" ht="13.5" customHeight="1">
      <c r="A447" s="154"/>
      <c r="B447" s="154"/>
      <c r="C447" s="154"/>
      <c r="D447" s="154"/>
    </row>
    <row r="448" ht="13.5" customHeight="1">
      <c r="A448" s="154"/>
      <c r="B448" s="154"/>
      <c r="C448" s="154"/>
      <c r="D448" s="154"/>
    </row>
    <row r="449" ht="13.5" customHeight="1">
      <c r="A449" s="154"/>
      <c r="B449" s="154"/>
      <c r="C449" s="154"/>
      <c r="D449" s="154"/>
    </row>
    <row r="450" ht="13.5" customHeight="1">
      <c r="A450" s="154"/>
      <c r="B450" s="154"/>
      <c r="C450" s="154"/>
      <c r="D450" s="154"/>
    </row>
    <row r="451" ht="13.5" customHeight="1">
      <c r="A451" s="154"/>
      <c r="B451" s="154"/>
      <c r="C451" s="154"/>
      <c r="D451" s="154"/>
    </row>
    <row r="452" ht="13.5" customHeight="1">
      <c r="A452" s="154"/>
      <c r="B452" s="154"/>
      <c r="C452" s="154"/>
      <c r="D452" s="154"/>
    </row>
    <row r="453" ht="13.5" customHeight="1">
      <c r="A453" s="154"/>
      <c r="B453" s="154"/>
      <c r="C453" s="154"/>
      <c r="D453" s="154"/>
    </row>
    <row r="454" ht="13.5" customHeight="1">
      <c r="A454" s="154"/>
      <c r="B454" s="154"/>
      <c r="C454" s="154"/>
      <c r="D454" s="154"/>
    </row>
    <row r="455" ht="13.5" customHeight="1">
      <c r="A455" s="154"/>
      <c r="B455" s="154"/>
      <c r="C455" s="154"/>
      <c r="D455" s="154"/>
    </row>
    <row r="456" ht="13.5" customHeight="1">
      <c r="A456" s="154"/>
      <c r="B456" s="154"/>
      <c r="C456" s="154"/>
      <c r="D456" s="154"/>
    </row>
    <row r="457" ht="13.5" customHeight="1">
      <c r="A457" s="154"/>
      <c r="B457" s="154"/>
      <c r="C457" s="154"/>
      <c r="D457" s="154"/>
    </row>
    <row r="458" ht="13.5" customHeight="1">
      <c r="A458" s="154"/>
      <c r="B458" s="154"/>
      <c r="C458" s="154"/>
      <c r="D458" s="154"/>
    </row>
    <row r="459" ht="13.5" customHeight="1">
      <c r="A459" s="154"/>
      <c r="B459" s="154"/>
      <c r="C459" s="154"/>
      <c r="D459" s="154"/>
    </row>
    <row r="460" ht="13.5" customHeight="1">
      <c r="A460" s="154"/>
      <c r="B460" s="154"/>
      <c r="C460" s="154"/>
      <c r="D460" s="154"/>
    </row>
    <row r="461" ht="13.5" customHeight="1">
      <c r="A461" s="154"/>
      <c r="B461" s="154"/>
      <c r="C461" s="154"/>
      <c r="D461" s="154"/>
    </row>
    <row r="462" ht="13.5" customHeight="1">
      <c r="A462" s="154"/>
      <c r="B462" s="154"/>
      <c r="C462" s="154"/>
      <c r="D462" s="154"/>
    </row>
    <row r="463" ht="13.5" customHeight="1">
      <c r="A463" s="154"/>
      <c r="B463" s="154"/>
      <c r="C463" s="154"/>
      <c r="D463" s="154"/>
    </row>
    <row r="464" ht="13.5" customHeight="1">
      <c r="A464" s="154"/>
      <c r="B464" s="154"/>
      <c r="C464" s="154"/>
      <c r="D464" s="154"/>
    </row>
    <row r="465" ht="13.5" customHeight="1">
      <c r="A465" s="154"/>
      <c r="B465" s="154"/>
      <c r="C465" s="154"/>
      <c r="D465" s="154"/>
    </row>
    <row r="466" ht="13.5" customHeight="1">
      <c r="A466" s="154"/>
      <c r="B466" s="154"/>
      <c r="C466" s="154"/>
      <c r="D466" s="154"/>
    </row>
    <row r="467" ht="13.5" customHeight="1">
      <c r="A467" s="154"/>
      <c r="B467" s="154"/>
      <c r="C467" s="154"/>
      <c r="D467" s="154"/>
    </row>
    <row r="468" ht="13.5" customHeight="1">
      <c r="A468" s="154"/>
      <c r="B468" s="154"/>
      <c r="C468" s="154"/>
      <c r="D468" s="154"/>
    </row>
    <row r="469" ht="13.5" customHeight="1">
      <c r="A469" s="154"/>
      <c r="B469" s="154"/>
      <c r="C469" s="154"/>
      <c r="D469" s="154"/>
    </row>
    <row r="470" ht="13.5" customHeight="1">
      <c r="A470" s="154"/>
      <c r="B470" s="154"/>
      <c r="C470" s="154"/>
      <c r="D470" s="154"/>
    </row>
    <row r="471" ht="13.5" customHeight="1">
      <c r="A471" s="154"/>
      <c r="B471" s="154"/>
      <c r="C471" s="154"/>
      <c r="D471" s="154"/>
    </row>
    <row r="472" ht="13.5" customHeight="1">
      <c r="A472" s="154"/>
      <c r="B472" s="154"/>
      <c r="C472" s="154"/>
      <c r="D472" s="154"/>
    </row>
    <row r="473" ht="13.5" customHeight="1">
      <c r="A473" s="154"/>
      <c r="B473" s="154"/>
      <c r="C473" s="154"/>
      <c r="D473" s="154"/>
    </row>
    <row r="474" ht="13.5" customHeight="1">
      <c r="A474" s="154"/>
      <c r="B474" s="154"/>
      <c r="C474" s="154"/>
      <c r="D474" s="154"/>
    </row>
    <row r="475" ht="13.5" customHeight="1">
      <c r="A475" s="154"/>
      <c r="B475" s="154"/>
      <c r="C475" s="154"/>
      <c r="D475" s="154"/>
    </row>
    <row r="476" ht="13.5" customHeight="1">
      <c r="A476" s="154"/>
      <c r="B476" s="154"/>
      <c r="C476" s="154"/>
      <c r="D476" s="154"/>
    </row>
    <row r="477" ht="13.5" customHeight="1">
      <c r="A477" s="154"/>
      <c r="B477" s="154"/>
      <c r="C477" s="154"/>
      <c r="D477" s="154"/>
    </row>
    <row r="478" ht="13.5" customHeight="1">
      <c r="A478" s="154"/>
      <c r="B478" s="154"/>
      <c r="C478" s="154"/>
      <c r="D478" s="154"/>
    </row>
    <row r="479" ht="13.5" customHeight="1">
      <c r="A479" s="154"/>
      <c r="B479" s="154"/>
      <c r="C479" s="154"/>
      <c r="D479" s="154"/>
    </row>
    <row r="480" ht="13.5" customHeight="1">
      <c r="A480" s="154"/>
      <c r="B480" s="154"/>
      <c r="C480" s="154"/>
      <c r="D480" s="154"/>
    </row>
    <row r="481" ht="13.5" customHeight="1">
      <c r="A481" s="154"/>
      <c r="B481" s="154"/>
      <c r="C481" s="154"/>
      <c r="D481" s="154"/>
    </row>
    <row r="482" ht="13.5" customHeight="1">
      <c r="A482" s="154"/>
      <c r="B482" s="154"/>
      <c r="C482" s="154"/>
      <c r="D482" s="154"/>
    </row>
    <row r="483" ht="13.5" customHeight="1">
      <c r="A483" s="154"/>
      <c r="B483" s="154"/>
      <c r="C483" s="154"/>
      <c r="D483" s="154"/>
    </row>
    <row r="484" ht="13.5" customHeight="1">
      <c r="A484" s="154"/>
      <c r="B484" s="154"/>
      <c r="C484" s="154"/>
      <c r="D484" s="154"/>
    </row>
    <row r="485" ht="13.5" customHeight="1">
      <c r="A485" s="154"/>
      <c r="B485" s="154"/>
      <c r="C485" s="154"/>
      <c r="D485" s="154"/>
    </row>
    <row r="486" ht="13.5" customHeight="1">
      <c r="A486" s="154"/>
      <c r="B486" s="154"/>
      <c r="C486" s="154"/>
      <c r="D486" s="154"/>
    </row>
    <row r="487" ht="13.5" customHeight="1">
      <c r="A487" s="154"/>
      <c r="B487" s="154"/>
      <c r="C487" s="154"/>
      <c r="D487" s="154"/>
    </row>
    <row r="488" ht="13.5" customHeight="1">
      <c r="A488" s="154"/>
      <c r="B488" s="154"/>
      <c r="C488" s="154"/>
      <c r="D488" s="154"/>
    </row>
    <row r="489" ht="13.5" customHeight="1">
      <c r="A489" s="154"/>
      <c r="B489" s="154"/>
      <c r="C489" s="154"/>
      <c r="D489" s="154"/>
    </row>
    <row r="490" ht="13.5" customHeight="1">
      <c r="A490" s="154"/>
      <c r="B490" s="154"/>
      <c r="C490" s="154"/>
      <c r="D490" s="154"/>
    </row>
    <row r="491" ht="13.5" customHeight="1">
      <c r="A491" s="154"/>
      <c r="B491" s="154"/>
      <c r="C491" s="154"/>
      <c r="D491" s="154"/>
    </row>
    <row r="492" ht="13.5" customHeight="1">
      <c r="A492" s="154"/>
      <c r="B492" s="154"/>
      <c r="C492" s="154"/>
      <c r="D492" s="154"/>
    </row>
    <row r="493" ht="13.5" customHeight="1">
      <c r="A493" s="154"/>
      <c r="B493" s="154"/>
      <c r="C493" s="154"/>
      <c r="D493" s="154"/>
    </row>
    <row r="494" ht="13.5" customHeight="1">
      <c r="A494" s="154"/>
      <c r="B494" s="154"/>
      <c r="C494" s="154"/>
      <c r="D494" s="154"/>
    </row>
    <row r="495" ht="13.5" customHeight="1">
      <c r="A495" s="154"/>
      <c r="B495" s="154"/>
      <c r="C495" s="154"/>
      <c r="D495" s="154"/>
    </row>
    <row r="496" ht="13.5" customHeight="1">
      <c r="A496" s="154"/>
      <c r="B496" s="154"/>
      <c r="C496" s="154"/>
      <c r="D496" s="154"/>
    </row>
    <row r="497" ht="13.5" customHeight="1">
      <c r="A497" s="154"/>
      <c r="B497" s="154"/>
      <c r="C497" s="154"/>
      <c r="D497" s="154"/>
    </row>
    <row r="498" ht="13.5" customHeight="1">
      <c r="A498" s="154"/>
      <c r="B498" s="154"/>
      <c r="C498" s="154"/>
      <c r="D498" s="154"/>
    </row>
    <row r="499" ht="13.5" customHeight="1">
      <c r="A499" s="154"/>
      <c r="B499" s="154"/>
      <c r="C499" s="154"/>
      <c r="D499" s="154"/>
    </row>
    <row r="500" ht="13.5" customHeight="1">
      <c r="A500" s="154"/>
      <c r="B500" s="154"/>
      <c r="C500" s="154"/>
      <c r="D500" s="154"/>
    </row>
    <row r="501" ht="13.5" customHeight="1">
      <c r="A501" s="154"/>
      <c r="B501" s="154"/>
      <c r="C501" s="154"/>
      <c r="D501" s="154"/>
    </row>
    <row r="502" ht="13.5" customHeight="1">
      <c r="A502" s="154"/>
      <c r="B502" s="154"/>
      <c r="C502" s="154"/>
      <c r="D502" s="154"/>
    </row>
    <row r="503" ht="13.5" customHeight="1">
      <c r="A503" s="154"/>
      <c r="B503" s="154"/>
      <c r="C503" s="154"/>
      <c r="D503" s="154"/>
    </row>
    <row r="504" ht="13.5" customHeight="1">
      <c r="A504" s="154"/>
      <c r="B504" s="154"/>
      <c r="C504" s="154"/>
      <c r="D504" s="154"/>
    </row>
    <row r="505" ht="13.5" customHeight="1">
      <c r="A505" s="154"/>
      <c r="B505" s="154"/>
      <c r="C505" s="154"/>
      <c r="D505" s="154"/>
    </row>
    <row r="506" ht="13.5" customHeight="1">
      <c r="A506" s="154"/>
      <c r="B506" s="154"/>
      <c r="C506" s="154"/>
      <c r="D506" s="154"/>
    </row>
    <row r="507" ht="13.5" customHeight="1">
      <c r="A507" s="154"/>
      <c r="B507" s="154"/>
      <c r="C507" s="154"/>
      <c r="D507" s="154"/>
    </row>
    <row r="508" ht="13.5" customHeight="1">
      <c r="A508" s="154"/>
      <c r="B508" s="154"/>
      <c r="C508" s="154"/>
      <c r="D508" s="154"/>
    </row>
    <row r="509" ht="13.5" customHeight="1">
      <c r="A509" s="154"/>
      <c r="B509" s="154"/>
      <c r="C509" s="154"/>
      <c r="D509" s="154"/>
    </row>
    <row r="510" ht="13.5" customHeight="1">
      <c r="A510" s="154"/>
      <c r="B510" s="154"/>
      <c r="C510" s="154"/>
      <c r="D510" s="154"/>
    </row>
    <row r="511" ht="13.5" customHeight="1">
      <c r="A511" s="154"/>
      <c r="B511" s="154"/>
      <c r="C511" s="154"/>
      <c r="D511" s="154"/>
    </row>
    <row r="512" ht="13.5" customHeight="1">
      <c r="A512" s="154"/>
      <c r="B512" s="154"/>
      <c r="C512" s="154"/>
      <c r="D512" s="154"/>
    </row>
    <row r="513" ht="13.5" customHeight="1">
      <c r="A513" s="154"/>
      <c r="B513" s="154"/>
      <c r="C513" s="154"/>
      <c r="D513" s="154"/>
    </row>
    <row r="514" ht="13.5" customHeight="1">
      <c r="A514" s="154"/>
      <c r="B514" s="154"/>
      <c r="C514" s="154"/>
      <c r="D514" s="154"/>
    </row>
    <row r="515" ht="13.5" customHeight="1">
      <c r="A515" s="154"/>
      <c r="B515" s="154"/>
      <c r="C515" s="154"/>
      <c r="D515" s="154"/>
    </row>
    <row r="516" ht="13.5" customHeight="1">
      <c r="A516" s="154"/>
      <c r="B516" s="154"/>
      <c r="C516" s="154"/>
      <c r="D516" s="154"/>
    </row>
    <row r="517" ht="13.5" customHeight="1">
      <c r="A517" s="154"/>
      <c r="B517" s="154"/>
      <c r="C517" s="154"/>
      <c r="D517" s="154"/>
    </row>
    <row r="518" ht="13.5" customHeight="1">
      <c r="A518" s="154"/>
      <c r="B518" s="154"/>
      <c r="C518" s="154"/>
      <c r="D518" s="154"/>
    </row>
    <row r="519" ht="13.5" customHeight="1">
      <c r="A519" s="154"/>
      <c r="B519" s="154"/>
      <c r="C519" s="154"/>
      <c r="D519" s="154"/>
    </row>
    <row r="520" ht="13.5" customHeight="1">
      <c r="A520" s="154"/>
      <c r="B520" s="154"/>
      <c r="C520" s="154"/>
      <c r="D520" s="154"/>
    </row>
    <row r="521" ht="13.5" customHeight="1">
      <c r="A521" s="154"/>
      <c r="B521" s="154"/>
      <c r="C521" s="154"/>
      <c r="D521" s="154"/>
    </row>
    <row r="522" ht="13.5" customHeight="1">
      <c r="A522" s="154"/>
      <c r="B522" s="154"/>
      <c r="C522" s="154"/>
      <c r="D522" s="154"/>
    </row>
    <row r="523" ht="13.5" customHeight="1">
      <c r="A523" s="154"/>
      <c r="B523" s="154"/>
      <c r="C523" s="154"/>
      <c r="D523" s="154"/>
    </row>
    <row r="524" ht="13.5" customHeight="1">
      <c r="A524" s="154"/>
      <c r="B524" s="154"/>
      <c r="C524" s="154"/>
      <c r="D524" s="154"/>
    </row>
    <row r="525" ht="13.5" customHeight="1">
      <c r="A525" s="154"/>
      <c r="B525" s="154"/>
      <c r="C525" s="154"/>
      <c r="D525" s="154"/>
    </row>
    <row r="526" ht="13.5" customHeight="1">
      <c r="A526" s="154"/>
      <c r="B526" s="154"/>
      <c r="C526" s="154"/>
      <c r="D526" s="154"/>
    </row>
    <row r="527" ht="13.5" customHeight="1">
      <c r="A527" s="154"/>
      <c r="B527" s="154"/>
      <c r="C527" s="154"/>
      <c r="D527" s="154"/>
    </row>
    <row r="528" ht="13.5" customHeight="1">
      <c r="A528" s="154"/>
      <c r="B528" s="154"/>
      <c r="C528" s="154"/>
      <c r="D528" s="154"/>
    </row>
    <row r="529" ht="13.5" customHeight="1">
      <c r="A529" s="154"/>
      <c r="B529" s="154"/>
      <c r="C529" s="154"/>
      <c r="D529" s="154"/>
    </row>
    <row r="530" ht="13.5" customHeight="1">
      <c r="A530" s="154"/>
      <c r="B530" s="154"/>
      <c r="C530" s="154"/>
      <c r="D530" s="154"/>
    </row>
    <row r="531" ht="13.5" customHeight="1">
      <c r="A531" s="154"/>
      <c r="B531" s="154"/>
      <c r="C531" s="154"/>
      <c r="D531" s="154"/>
    </row>
    <row r="532" ht="13.5" customHeight="1">
      <c r="A532" s="154"/>
      <c r="B532" s="154"/>
      <c r="C532" s="154"/>
      <c r="D532" s="154"/>
    </row>
    <row r="533" ht="13.5" customHeight="1">
      <c r="A533" s="154"/>
      <c r="B533" s="154"/>
      <c r="C533" s="154"/>
      <c r="D533" s="154"/>
    </row>
    <row r="534" ht="13.5" customHeight="1">
      <c r="A534" s="154"/>
      <c r="B534" s="154"/>
      <c r="C534" s="154"/>
      <c r="D534" s="154"/>
    </row>
    <row r="535" ht="13.5" customHeight="1">
      <c r="A535" s="154"/>
      <c r="B535" s="154"/>
      <c r="C535" s="154"/>
      <c r="D535" s="154"/>
    </row>
    <row r="536" ht="13.5" customHeight="1">
      <c r="A536" s="154"/>
      <c r="B536" s="154"/>
      <c r="C536" s="154"/>
      <c r="D536" s="154"/>
    </row>
    <row r="537" ht="13.5" customHeight="1">
      <c r="A537" s="154"/>
      <c r="B537" s="154"/>
      <c r="C537" s="154"/>
      <c r="D537" s="154"/>
    </row>
    <row r="538" ht="13.5" customHeight="1">
      <c r="A538" s="154"/>
      <c r="B538" s="154"/>
      <c r="C538" s="154"/>
      <c r="D538" s="154"/>
    </row>
    <row r="539" ht="13.5" customHeight="1">
      <c r="A539" s="154"/>
      <c r="B539" s="154"/>
      <c r="C539" s="154"/>
      <c r="D539" s="154"/>
    </row>
    <row r="540" ht="13.5" customHeight="1">
      <c r="A540" s="154"/>
      <c r="B540" s="154"/>
      <c r="C540" s="154"/>
      <c r="D540" s="154"/>
    </row>
    <row r="541" ht="13.5" customHeight="1">
      <c r="A541" s="154"/>
      <c r="B541" s="154"/>
      <c r="C541" s="154"/>
      <c r="D541" s="154"/>
    </row>
    <row r="542" ht="13.5" customHeight="1">
      <c r="A542" s="154"/>
      <c r="B542" s="154"/>
      <c r="C542" s="154"/>
      <c r="D542" s="154"/>
    </row>
    <row r="543" ht="13.5" customHeight="1">
      <c r="A543" s="154"/>
      <c r="B543" s="154"/>
      <c r="C543" s="154"/>
      <c r="D543" s="154"/>
    </row>
    <row r="544" ht="13.5" customHeight="1">
      <c r="A544" s="154"/>
      <c r="B544" s="154"/>
      <c r="C544" s="154"/>
      <c r="D544" s="154"/>
    </row>
    <row r="545" ht="13.5" customHeight="1">
      <c r="A545" s="154"/>
      <c r="B545" s="154"/>
      <c r="C545" s="154"/>
      <c r="D545" s="154"/>
    </row>
    <row r="546" ht="13.5" customHeight="1">
      <c r="A546" s="154"/>
      <c r="B546" s="154"/>
      <c r="C546" s="154"/>
      <c r="D546" s="154"/>
    </row>
    <row r="547" ht="13.5" customHeight="1">
      <c r="A547" s="154"/>
      <c r="B547" s="154"/>
      <c r="C547" s="154"/>
      <c r="D547" s="154"/>
    </row>
    <row r="548" ht="13.5" customHeight="1">
      <c r="A548" s="154"/>
      <c r="B548" s="154"/>
      <c r="C548" s="154"/>
      <c r="D548" s="154"/>
    </row>
    <row r="549" ht="13.5" customHeight="1">
      <c r="A549" s="154"/>
      <c r="B549" s="154"/>
      <c r="C549" s="154"/>
      <c r="D549" s="154"/>
    </row>
    <row r="550" ht="13.5" customHeight="1">
      <c r="A550" s="154"/>
      <c r="B550" s="154"/>
      <c r="C550" s="154"/>
      <c r="D550" s="154"/>
    </row>
    <row r="551" ht="13.5" customHeight="1">
      <c r="A551" s="154"/>
      <c r="B551" s="154"/>
      <c r="C551" s="154"/>
      <c r="D551" s="154"/>
    </row>
    <row r="552" ht="13.5" customHeight="1">
      <c r="A552" s="154"/>
      <c r="B552" s="154"/>
      <c r="C552" s="154"/>
      <c r="D552" s="154"/>
    </row>
    <row r="553" ht="13.5" customHeight="1">
      <c r="A553" s="154"/>
      <c r="B553" s="154"/>
      <c r="C553" s="154"/>
      <c r="D553" s="154"/>
    </row>
    <row r="554" ht="13.5" customHeight="1">
      <c r="A554" s="154"/>
      <c r="B554" s="154"/>
      <c r="C554" s="154"/>
      <c r="D554" s="154"/>
    </row>
    <row r="555" ht="13.5" customHeight="1">
      <c r="A555" s="154"/>
      <c r="B555" s="154"/>
      <c r="C555" s="154"/>
      <c r="D555" s="154"/>
    </row>
    <row r="556" ht="13.5" customHeight="1">
      <c r="A556" s="154"/>
      <c r="B556" s="154"/>
      <c r="C556" s="154"/>
      <c r="D556" s="154"/>
    </row>
    <row r="557" ht="13.5" customHeight="1">
      <c r="A557" s="154"/>
      <c r="B557" s="154"/>
      <c r="C557" s="154"/>
      <c r="D557" s="154"/>
    </row>
    <row r="558" ht="13.5" customHeight="1">
      <c r="A558" s="154"/>
      <c r="B558" s="154"/>
      <c r="C558" s="154"/>
      <c r="D558" s="154"/>
    </row>
    <row r="559" ht="13.5" customHeight="1">
      <c r="A559" s="154"/>
      <c r="B559" s="154"/>
      <c r="C559" s="154"/>
      <c r="D559" s="154"/>
    </row>
    <row r="560" ht="13.5" customHeight="1">
      <c r="A560" s="154"/>
      <c r="B560" s="154"/>
      <c r="C560" s="154"/>
      <c r="D560" s="154"/>
    </row>
    <row r="561" ht="13.5" customHeight="1">
      <c r="A561" s="154"/>
      <c r="B561" s="154"/>
      <c r="C561" s="154"/>
      <c r="D561" s="154"/>
    </row>
    <row r="562" ht="13.5" customHeight="1">
      <c r="A562" s="154"/>
      <c r="B562" s="154"/>
      <c r="C562" s="154"/>
      <c r="D562" s="154"/>
    </row>
    <row r="563" ht="13.5" customHeight="1">
      <c r="A563" s="154"/>
      <c r="B563" s="154"/>
      <c r="C563" s="154"/>
      <c r="D563" s="154"/>
    </row>
    <row r="564" ht="13.5" customHeight="1">
      <c r="A564" s="154"/>
      <c r="B564" s="154"/>
      <c r="C564" s="154"/>
      <c r="D564" s="154"/>
    </row>
    <row r="565" ht="13.5" customHeight="1">
      <c r="A565" s="154"/>
      <c r="B565" s="154"/>
      <c r="C565" s="154"/>
      <c r="D565" s="154"/>
    </row>
    <row r="566" ht="13.5" customHeight="1">
      <c r="A566" s="154"/>
      <c r="B566" s="154"/>
      <c r="C566" s="154"/>
      <c r="D566" s="154"/>
    </row>
    <row r="567" ht="13.5" customHeight="1">
      <c r="A567" s="154"/>
      <c r="B567" s="154"/>
      <c r="C567" s="154"/>
      <c r="D567" s="154"/>
    </row>
    <row r="568" ht="13.5" customHeight="1">
      <c r="A568" s="154"/>
      <c r="B568" s="154"/>
      <c r="C568" s="154"/>
      <c r="D568" s="154"/>
    </row>
    <row r="569" ht="13.5" customHeight="1">
      <c r="A569" s="154"/>
      <c r="B569" s="154"/>
      <c r="C569" s="154"/>
      <c r="D569" s="154"/>
    </row>
    <row r="570" ht="13.5" customHeight="1">
      <c r="A570" s="154"/>
      <c r="B570" s="154"/>
      <c r="C570" s="154"/>
      <c r="D570" s="154"/>
    </row>
    <row r="571" ht="13.5" customHeight="1">
      <c r="A571" s="154"/>
      <c r="B571" s="154"/>
      <c r="C571" s="154"/>
      <c r="D571" s="154"/>
    </row>
    <row r="572" ht="13.5" customHeight="1">
      <c r="A572" s="154"/>
      <c r="B572" s="154"/>
      <c r="C572" s="154"/>
      <c r="D572" s="154"/>
    </row>
    <row r="573" ht="13.5" customHeight="1">
      <c r="A573" s="154"/>
      <c r="B573" s="154"/>
      <c r="C573" s="154"/>
      <c r="D573" s="154"/>
    </row>
    <row r="574" ht="13.5" customHeight="1">
      <c r="A574" s="154"/>
      <c r="B574" s="154"/>
      <c r="C574" s="154"/>
      <c r="D574" s="154"/>
    </row>
    <row r="575" ht="13.5" customHeight="1">
      <c r="A575" s="154"/>
      <c r="B575" s="154"/>
      <c r="C575" s="154"/>
      <c r="D575" s="154"/>
    </row>
    <row r="576" ht="13.5" customHeight="1">
      <c r="A576" s="154"/>
      <c r="B576" s="154"/>
      <c r="C576" s="154"/>
      <c r="D576" s="154"/>
    </row>
    <row r="577" ht="13.5" customHeight="1">
      <c r="A577" s="154"/>
      <c r="B577" s="154"/>
      <c r="C577" s="154"/>
      <c r="D577" s="154"/>
    </row>
    <row r="578" ht="13.5" customHeight="1">
      <c r="A578" s="154"/>
      <c r="B578" s="154"/>
      <c r="C578" s="154"/>
      <c r="D578" s="154"/>
    </row>
    <row r="579" ht="13.5" customHeight="1">
      <c r="A579" s="154"/>
      <c r="B579" s="154"/>
      <c r="C579" s="154"/>
      <c r="D579" s="154"/>
    </row>
    <row r="580" ht="13.5" customHeight="1">
      <c r="A580" s="154"/>
      <c r="B580" s="154"/>
      <c r="C580" s="154"/>
      <c r="D580" s="154"/>
    </row>
    <row r="581" ht="13.5" customHeight="1">
      <c r="A581" s="154"/>
      <c r="B581" s="154"/>
      <c r="C581" s="154"/>
      <c r="D581" s="154"/>
    </row>
    <row r="582" ht="13.5" customHeight="1">
      <c r="A582" s="154"/>
      <c r="B582" s="154"/>
      <c r="C582" s="154"/>
      <c r="D582" s="154"/>
    </row>
    <row r="583" ht="13.5" customHeight="1">
      <c r="A583" s="154"/>
      <c r="B583" s="154"/>
      <c r="C583" s="154"/>
      <c r="D583" s="154"/>
    </row>
    <row r="584" ht="13.5" customHeight="1">
      <c r="A584" s="154"/>
      <c r="B584" s="154"/>
      <c r="C584" s="154"/>
      <c r="D584" s="154"/>
    </row>
    <row r="585" ht="13.5" customHeight="1">
      <c r="A585" s="154"/>
      <c r="B585" s="154"/>
      <c r="C585" s="154"/>
      <c r="D585" s="154"/>
    </row>
    <row r="586" ht="13.5" customHeight="1">
      <c r="A586" s="154"/>
      <c r="B586" s="154"/>
      <c r="C586" s="154"/>
      <c r="D586" s="154"/>
    </row>
    <row r="587" ht="13.5" customHeight="1">
      <c r="A587" s="154"/>
      <c r="B587" s="154"/>
      <c r="C587" s="154"/>
      <c r="D587" s="154"/>
    </row>
    <row r="588" ht="13.5" customHeight="1">
      <c r="A588" s="154"/>
      <c r="B588" s="154"/>
      <c r="C588" s="154"/>
      <c r="D588" s="154"/>
    </row>
    <row r="589" ht="13.5" customHeight="1">
      <c r="A589" s="154"/>
      <c r="B589" s="154"/>
      <c r="C589" s="154"/>
      <c r="D589" s="154"/>
    </row>
    <row r="590" ht="13.5" customHeight="1">
      <c r="A590" s="154"/>
      <c r="B590" s="154"/>
      <c r="C590" s="154"/>
      <c r="D590" s="154"/>
    </row>
    <row r="591" ht="13.5" customHeight="1">
      <c r="A591" s="154"/>
      <c r="B591" s="154"/>
      <c r="C591" s="154"/>
      <c r="D591" s="154"/>
    </row>
    <row r="592" ht="13.5" customHeight="1">
      <c r="A592" s="154"/>
      <c r="B592" s="154"/>
      <c r="C592" s="154"/>
      <c r="D592" s="154"/>
    </row>
    <row r="593" ht="13.5" customHeight="1">
      <c r="A593" s="154"/>
      <c r="B593" s="154"/>
      <c r="C593" s="154"/>
      <c r="D593" s="154"/>
    </row>
    <row r="594" ht="13.5" customHeight="1">
      <c r="A594" s="154"/>
      <c r="B594" s="154"/>
      <c r="C594" s="154"/>
      <c r="D594" s="154"/>
    </row>
    <row r="595" ht="13.5" customHeight="1">
      <c r="A595" s="154"/>
      <c r="B595" s="154"/>
      <c r="C595" s="154"/>
      <c r="D595" s="154"/>
    </row>
    <row r="596" ht="13.5" customHeight="1">
      <c r="A596" s="154"/>
      <c r="B596" s="154"/>
      <c r="C596" s="154"/>
      <c r="D596" s="154"/>
    </row>
    <row r="597" ht="13.5" customHeight="1">
      <c r="A597" s="154"/>
      <c r="B597" s="154"/>
      <c r="C597" s="154"/>
      <c r="D597" s="154"/>
    </row>
    <row r="598" ht="13.5" customHeight="1">
      <c r="A598" s="154"/>
      <c r="B598" s="154"/>
      <c r="C598" s="154"/>
      <c r="D598" s="154"/>
    </row>
    <row r="599" ht="13.5" customHeight="1">
      <c r="A599" s="154"/>
      <c r="B599" s="154"/>
      <c r="C599" s="154"/>
      <c r="D599" s="154"/>
    </row>
    <row r="600" ht="13.5" customHeight="1">
      <c r="A600" s="154"/>
      <c r="B600" s="154"/>
      <c r="C600" s="154"/>
      <c r="D600" s="154"/>
    </row>
    <row r="601" ht="13.5" customHeight="1">
      <c r="A601" s="154"/>
      <c r="B601" s="154"/>
      <c r="C601" s="154"/>
      <c r="D601" s="154"/>
    </row>
    <row r="602" ht="13.5" customHeight="1">
      <c r="A602" s="154"/>
      <c r="B602" s="154"/>
      <c r="C602" s="154"/>
      <c r="D602" s="154"/>
    </row>
    <row r="603" ht="13.5" customHeight="1">
      <c r="A603" s="154"/>
      <c r="B603" s="154"/>
      <c r="C603" s="154"/>
      <c r="D603" s="154"/>
    </row>
    <row r="604" ht="13.5" customHeight="1">
      <c r="A604" s="154"/>
      <c r="B604" s="154"/>
      <c r="C604" s="154"/>
      <c r="D604" s="154"/>
    </row>
    <row r="605" ht="13.5" customHeight="1">
      <c r="A605" s="154"/>
      <c r="B605" s="154"/>
      <c r="C605" s="154"/>
      <c r="D605" s="154"/>
    </row>
    <row r="606" ht="13.5" customHeight="1">
      <c r="A606" s="154"/>
      <c r="B606" s="154"/>
      <c r="C606" s="154"/>
      <c r="D606" s="154"/>
    </row>
    <row r="607" ht="13.5" customHeight="1">
      <c r="A607" s="154"/>
      <c r="B607" s="154"/>
      <c r="C607" s="154"/>
      <c r="D607" s="154"/>
    </row>
    <row r="608" ht="13.5" customHeight="1">
      <c r="A608" s="154"/>
      <c r="B608" s="154"/>
      <c r="C608" s="154"/>
      <c r="D608" s="154"/>
    </row>
    <row r="609" ht="13.5" customHeight="1">
      <c r="A609" s="154"/>
      <c r="B609" s="154"/>
      <c r="C609" s="154"/>
      <c r="D609" s="154"/>
    </row>
    <row r="610" ht="13.5" customHeight="1">
      <c r="A610" s="154"/>
      <c r="B610" s="154"/>
      <c r="C610" s="154"/>
      <c r="D610" s="154"/>
    </row>
    <row r="611" ht="13.5" customHeight="1">
      <c r="A611" s="154"/>
      <c r="B611" s="154"/>
      <c r="C611" s="154"/>
      <c r="D611" s="154"/>
    </row>
    <row r="612" ht="13.5" customHeight="1">
      <c r="A612" s="154"/>
      <c r="B612" s="154"/>
      <c r="C612" s="154"/>
      <c r="D612" s="154"/>
    </row>
    <row r="613" ht="13.5" customHeight="1">
      <c r="A613" s="154"/>
      <c r="B613" s="154"/>
      <c r="C613" s="154"/>
      <c r="D613" s="154"/>
    </row>
    <row r="614" ht="13.5" customHeight="1">
      <c r="A614" s="154"/>
      <c r="B614" s="154"/>
      <c r="C614" s="154"/>
      <c r="D614" s="154"/>
    </row>
    <row r="615" ht="13.5" customHeight="1">
      <c r="A615" s="154"/>
      <c r="B615" s="154"/>
      <c r="C615" s="154"/>
      <c r="D615" s="154"/>
    </row>
    <row r="616" ht="13.5" customHeight="1">
      <c r="A616" s="154"/>
      <c r="B616" s="154"/>
      <c r="C616" s="154"/>
      <c r="D616" s="154"/>
    </row>
    <row r="617" ht="13.5" customHeight="1">
      <c r="A617" s="154"/>
      <c r="B617" s="154"/>
      <c r="C617" s="154"/>
      <c r="D617" s="154"/>
    </row>
    <row r="618" ht="13.5" customHeight="1">
      <c r="A618" s="154"/>
      <c r="B618" s="154"/>
      <c r="C618" s="154"/>
      <c r="D618" s="154"/>
    </row>
    <row r="619" ht="13.5" customHeight="1">
      <c r="A619" s="154"/>
      <c r="B619" s="154"/>
      <c r="C619" s="154"/>
      <c r="D619" s="154"/>
    </row>
    <row r="620" ht="13.5" customHeight="1">
      <c r="A620" s="154"/>
      <c r="B620" s="154"/>
      <c r="C620" s="154"/>
      <c r="D620" s="154"/>
    </row>
    <row r="621" ht="13.5" customHeight="1">
      <c r="A621" s="154"/>
      <c r="B621" s="154"/>
      <c r="C621" s="154"/>
      <c r="D621" s="154"/>
    </row>
    <row r="622" ht="13.5" customHeight="1">
      <c r="A622" s="154"/>
      <c r="B622" s="154"/>
      <c r="C622" s="154"/>
      <c r="D622" s="154"/>
    </row>
    <row r="623" ht="13.5" customHeight="1">
      <c r="A623" s="154"/>
      <c r="B623" s="154"/>
      <c r="C623" s="154"/>
      <c r="D623" s="154"/>
    </row>
    <row r="624" ht="13.5" customHeight="1">
      <c r="A624" s="154"/>
      <c r="B624" s="154"/>
      <c r="C624" s="154"/>
      <c r="D624" s="154"/>
    </row>
    <row r="625" ht="13.5" customHeight="1">
      <c r="A625" s="154"/>
      <c r="B625" s="154"/>
      <c r="C625" s="154"/>
      <c r="D625" s="154"/>
    </row>
    <row r="626" ht="13.5" customHeight="1">
      <c r="A626" s="154"/>
      <c r="B626" s="154"/>
      <c r="C626" s="154"/>
      <c r="D626" s="154"/>
    </row>
    <row r="627" ht="13.5" customHeight="1">
      <c r="A627" s="154"/>
      <c r="B627" s="154"/>
      <c r="C627" s="154"/>
      <c r="D627" s="154"/>
    </row>
    <row r="628" ht="13.5" customHeight="1">
      <c r="A628" s="154"/>
      <c r="B628" s="154"/>
      <c r="C628" s="154"/>
      <c r="D628" s="154"/>
    </row>
    <row r="629" ht="13.5" customHeight="1">
      <c r="A629" s="154"/>
      <c r="B629" s="154"/>
      <c r="C629" s="154"/>
      <c r="D629" s="154"/>
    </row>
    <row r="630" ht="13.5" customHeight="1">
      <c r="A630" s="154"/>
      <c r="B630" s="154"/>
      <c r="C630" s="154"/>
      <c r="D630" s="154"/>
    </row>
    <row r="631" ht="13.5" customHeight="1">
      <c r="A631" s="154"/>
      <c r="B631" s="154"/>
      <c r="C631" s="154"/>
      <c r="D631" s="154"/>
    </row>
    <row r="632" ht="13.5" customHeight="1">
      <c r="A632" s="154"/>
      <c r="B632" s="154"/>
      <c r="C632" s="154"/>
      <c r="D632" s="154"/>
    </row>
    <row r="633" ht="13.5" customHeight="1">
      <c r="A633" s="154"/>
      <c r="B633" s="154"/>
      <c r="C633" s="154"/>
      <c r="D633" s="154"/>
    </row>
    <row r="634" ht="13.5" customHeight="1">
      <c r="A634" s="154"/>
      <c r="B634" s="154"/>
      <c r="C634" s="154"/>
      <c r="D634" s="154"/>
    </row>
    <row r="635" ht="13.5" customHeight="1">
      <c r="A635" s="154"/>
      <c r="B635" s="154"/>
      <c r="C635" s="154"/>
      <c r="D635" s="154"/>
    </row>
    <row r="636" ht="13.5" customHeight="1">
      <c r="A636" s="154"/>
      <c r="B636" s="154"/>
      <c r="C636" s="154"/>
      <c r="D636" s="154"/>
    </row>
    <row r="637" ht="13.5" customHeight="1">
      <c r="A637" s="154"/>
      <c r="B637" s="154"/>
      <c r="C637" s="154"/>
      <c r="D637" s="154"/>
    </row>
    <row r="638" ht="13.5" customHeight="1">
      <c r="A638" s="154"/>
      <c r="B638" s="154"/>
      <c r="C638" s="154"/>
      <c r="D638" s="154"/>
    </row>
    <row r="639" ht="13.5" customHeight="1">
      <c r="A639" s="154"/>
      <c r="B639" s="154"/>
      <c r="C639" s="154"/>
      <c r="D639" s="154"/>
    </row>
    <row r="640" ht="13.5" customHeight="1">
      <c r="A640" s="154"/>
      <c r="B640" s="154"/>
      <c r="C640" s="154"/>
      <c r="D640" s="154"/>
    </row>
    <row r="641" ht="13.5" customHeight="1">
      <c r="A641" s="154"/>
      <c r="B641" s="154"/>
      <c r="C641" s="154"/>
      <c r="D641" s="154"/>
    </row>
    <row r="642" ht="13.5" customHeight="1">
      <c r="A642" s="154"/>
      <c r="B642" s="154"/>
      <c r="C642" s="154"/>
      <c r="D642" s="154"/>
    </row>
    <row r="643" ht="13.5" customHeight="1">
      <c r="A643" s="154"/>
      <c r="B643" s="154"/>
      <c r="C643" s="154"/>
      <c r="D643" s="154"/>
    </row>
    <row r="644" ht="13.5" customHeight="1">
      <c r="A644" s="154"/>
      <c r="B644" s="154"/>
      <c r="C644" s="154"/>
      <c r="D644" s="154"/>
    </row>
    <row r="645" ht="13.5" customHeight="1">
      <c r="A645" s="154"/>
      <c r="B645" s="154"/>
      <c r="C645" s="154"/>
      <c r="D645" s="154"/>
    </row>
    <row r="646" ht="13.5" customHeight="1">
      <c r="A646" s="154"/>
      <c r="B646" s="154"/>
      <c r="C646" s="154"/>
      <c r="D646" s="154"/>
    </row>
    <row r="647" ht="13.5" customHeight="1">
      <c r="A647" s="154"/>
      <c r="B647" s="154"/>
      <c r="C647" s="154"/>
      <c r="D647" s="154"/>
    </row>
    <row r="648" ht="13.5" customHeight="1">
      <c r="A648" s="154"/>
      <c r="B648" s="154"/>
      <c r="C648" s="154"/>
      <c r="D648" s="154"/>
    </row>
    <row r="649" ht="13.5" customHeight="1">
      <c r="A649" s="154"/>
      <c r="B649" s="154"/>
      <c r="C649" s="154"/>
      <c r="D649" s="154"/>
    </row>
    <row r="650" ht="13.5" customHeight="1">
      <c r="A650" s="154"/>
      <c r="B650" s="154"/>
      <c r="C650" s="154"/>
      <c r="D650" s="154"/>
    </row>
    <row r="651" ht="13.5" customHeight="1">
      <c r="A651" s="154"/>
      <c r="B651" s="154"/>
      <c r="C651" s="154"/>
      <c r="D651" s="154"/>
    </row>
    <row r="652" ht="13.5" customHeight="1">
      <c r="A652" s="154"/>
      <c r="B652" s="154"/>
      <c r="C652" s="154"/>
      <c r="D652" s="154"/>
    </row>
    <row r="653" ht="13.5" customHeight="1">
      <c r="A653" s="154"/>
      <c r="B653" s="154"/>
      <c r="C653" s="154"/>
      <c r="D653" s="154"/>
    </row>
    <row r="654" ht="13.5" customHeight="1">
      <c r="A654" s="154"/>
      <c r="B654" s="154"/>
      <c r="C654" s="154"/>
      <c r="D654" s="154"/>
    </row>
    <row r="655" ht="13.5" customHeight="1">
      <c r="A655" s="154"/>
      <c r="B655" s="154"/>
      <c r="C655" s="154"/>
      <c r="D655" s="154"/>
    </row>
    <row r="656" ht="13.5" customHeight="1">
      <c r="A656" s="154"/>
      <c r="B656" s="154"/>
      <c r="C656" s="154"/>
      <c r="D656" s="154"/>
    </row>
    <row r="657" ht="13.5" customHeight="1">
      <c r="A657" s="154"/>
      <c r="B657" s="154"/>
      <c r="C657" s="154"/>
      <c r="D657" s="154"/>
    </row>
    <row r="658" ht="13.5" customHeight="1">
      <c r="A658" s="154"/>
      <c r="B658" s="154"/>
      <c r="C658" s="154"/>
      <c r="D658" s="154"/>
    </row>
    <row r="659" ht="13.5" customHeight="1">
      <c r="A659" s="154"/>
      <c r="B659" s="154"/>
      <c r="C659" s="154"/>
      <c r="D659" s="154"/>
    </row>
    <row r="660" ht="13.5" customHeight="1">
      <c r="A660" s="154"/>
      <c r="B660" s="154"/>
      <c r="C660" s="154"/>
      <c r="D660" s="154"/>
    </row>
    <row r="661" ht="13.5" customHeight="1">
      <c r="A661" s="154"/>
      <c r="B661" s="154"/>
      <c r="C661" s="154"/>
      <c r="D661" s="154"/>
    </row>
    <row r="662" ht="13.5" customHeight="1">
      <c r="A662" s="154"/>
      <c r="B662" s="154"/>
      <c r="C662" s="154"/>
      <c r="D662" s="154"/>
    </row>
    <row r="663" ht="13.5" customHeight="1">
      <c r="A663" s="154"/>
      <c r="B663" s="154"/>
      <c r="C663" s="154"/>
      <c r="D663" s="154"/>
    </row>
    <row r="664" ht="13.5" customHeight="1">
      <c r="A664" s="154"/>
      <c r="B664" s="154"/>
      <c r="C664" s="154"/>
      <c r="D664" s="154"/>
    </row>
    <row r="665" ht="13.5" customHeight="1">
      <c r="A665" s="154"/>
      <c r="B665" s="154"/>
      <c r="C665" s="154"/>
      <c r="D665" s="154"/>
    </row>
    <row r="666" ht="13.5" customHeight="1">
      <c r="A666" s="154"/>
      <c r="B666" s="154"/>
      <c r="C666" s="154"/>
      <c r="D666" s="154"/>
    </row>
    <row r="667" ht="13.5" customHeight="1">
      <c r="A667" s="154"/>
      <c r="B667" s="154"/>
      <c r="C667" s="154"/>
      <c r="D667" s="154"/>
    </row>
    <row r="668" ht="13.5" customHeight="1">
      <c r="A668" s="154"/>
      <c r="B668" s="154"/>
      <c r="C668" s="154"/>
      <c r="D668" s="154"/>
    </row>
    <row r="669" ht="13.5" customHeight="1">
      <c r="A669" s="154"/>
      <c r="B669" s="154"/>
      <c r="C669" s="154"/>
      <c r="D669" s="154"/>
    </row>
    <row r="670" ht="13.5" customHeight="1">
      <c r="A670" s="154"/>
      <c r="B670" s="154"/>
      <c r="C670" s="154"/>
      <c r="D670" s="154"/>
    </row>
    <row r="671" ht="13.5" customHeight="1">
      <c r="A671" s="154"/>
      <c r="B671" s="154"/>
      <c r="C671" s="154"/>
      <c r="D671" s="154"/>
    </row>
    <row r="672" ht="13.5" customHeight="1">
      <c r="A672" s="154"/>
      <c r="B672" s="154"/>
      <c r="C672" s="154"/>
      <c r="D672" s="154"/>
    </row>
    <row r="673" ht="13.5" customHeight="1">
      <c r="A673" s="154"/>
      <c r="B673" s="154"/>
      <c r="C673" s="154"/>
      <c r="D673" s="154"/>
    </row>
    <row r="674" ht="13.5" customHeight="1">
      <c r="A674" s="154"/>
      <c r="B674" s="154"/>
      <c r="C674" s="154"/>
      <c r="D674" s="154"/>
    </row>
    <row r="675" ht="13.5" customHeight="1">
      <c r="A675" s="154"/>
      <c r="B675" s="154"/>
      <c r="C675" s="154"/>
      <c r="D675" s="154"/>
    </row>
    <row r="676" ht="13.5" customHeight="1">
      <c r="A676" s="154"/>
      <c r="B676" s="154"/>
      <c r="C676" s="154"/>
      <c r="D676" s="154"/>
    </row>
    <row r="677" ht="13.5" customHeight="1">
      <c r="A677" s="154"/>
      <c r="B677" s="154"/>
      <c r="C677" s="154"/>
      <c r="D677" s="154"/>
    </row>
    <row r="678" ht="13.5" customHeight="1">
      <c r="A678" s="154"/>
      <c r="B678" s="154"/>
      <c r="C678" s="154"/>
      <c r="D678" s="154"/>
    </row>
    <row r="679" ht="13.5" customHeight="1">
      <c r="A679" s="154"/>
      <c r="B679" s="154"/>
      <c r="C679" s="154"/>
      <c r="D679" s="154"/>
    </row>
    <row r="680" ht="13.5" customHeight="1">
      <c r="A680" s="154"/>
      <c r="B680" s="154"/>
      <c r="C680" s="154"/>
      <c r="D680" s="154"/>
    </row>
    <row r="681" ht="13.5" customHeight="1">
      <c r="A681" s="154"/>
      <c r="B681" s="154"/>
      <c r="C681" s="154"/>
      <c r="D681" s="154"/>
    </row>
    <row r="682" ht="13.5" customHeight="1">
      <c r="A682" s="154"/>
      <c r="B682" s="154"/>
      <c r="C682" s="154"/>
      <c r="D682" s="154"/>
    </row>
    <row r="683" ht="13.5" customHeight="1">
      <c r="A683" s="154"/>
      <c r="B683" s="154"/>
      <c r="C683" s="154"/>
      <c r="D683" s="154"/>
    </row>
    <row r="684" ht="13.5" customHeight="1">
      <c r="A684" s="154"/>
      <c r="B684" s="154"/>
      <c r="C684" s="154"/>
      <c r="D684" s="154"/>
    </row>
    <row r="685" ht="13.5" customHeight="1">
      <c r="A685" s="154"/>
      <c r="B685" s="154"/>
      <c r="C685" s="154"/>
      <c r="D685" s="154"/>
    </row>
    <row r="686" ht="13.5" customHeight="1">
      <c r="A686" s="154"/>
      <c r="B686" s="154"/>
      <c r="C686" s="154"/>
      <c r="D686" s="154"/>
    </row>
    <row r="687" ht="13.5" customHeight="1">
      <c r="A687" s="154"/>
      <c r="B687" s="154"/>
      <c r="C687" s="154"/>
      <c r="D687" s="154"/>
    </row>
    <row r="688" ht="13.5" customHeight="1">
      <c r="A688" s="154"/>
      <c r="B688" s="154"/>
      <c r="C688" s="154"/>
      <c r="D688" s="154"/>
    </row>
    <row r="689" ht="13.5" customHeight="1">
      <c r="A689" s="154"/>
      <c r="B689" s="154"/>
      <c r="C689" s="154"/>
      <c r="D689" s="154"/>
    </row>
    <row r="690" ht="13.5" customHeight="1">
      <c r="A690" s="154"/>
      <c r="B690" s="154"/>
      <c r="C690" s="154"/>
      <c r="D690" s="154"/>
    </row>
    <row r="691" ht="13.5" customHeight="1">
      <c r="A691" s="154"/>
      <c r="B691" s="154"/>
      <c r="C691" s="154"/>
      <c r="D691" s="154"/>
    </row>
    <row r="692" ht="13.5" customHeight="1">
      <c r="A692" s="154"/>
      <c r="B692" s="154"/>
      <c r="C692" s="154"/>
      <c r="D692" s="154"/>
    </row>
    <row r="693" ht="13.5" customHeight="1">
      <c r="A693" s="154"/>
      <c r="B693" s="154"/>
      <c r="C693" s="154"/>
      <c r="D693" s="154"/>
    </row>
    <row r="694" ht="13.5" customHeight="1">
      <c r="A694" s="154"/>
      <c r="B694" s="154"/>
      <c r="C694" s="154"/>
      <c r="D694" s="154"/>
    </row>
    <row r="695" ht="13.5" customHeight="1">
      <c r="A695" s="154"/>
      <c r="B695" s="154"/>
      <c r="C695" s="154"/>
      <c r="D695" s="154"/>
    </row>
    <row r="696" ht="13.5" customHeight="1">
      <c r="A696" s="154"/>
      <c r="B696" s="154"/>
      <c r="C696" s="154"/>
      <c r="D696" s="154"/>
    </row>
    <row r="697" ht="13.5" customHeight="1">
      <c r="A697" s="154"/>
      <c r="B697" s="154"/>
      <c r="C697" s="154"/>
      <c r="D697" s="154"/>
    </row>
    <row r="698" ht="13.5" customHeight="1">
      <c r="A698" s="154"/>
      <c r="B698" s="154"/>
      <c r="C698" s="154"/>
      <c r="D698" s="154"/>
    </row>
    <row r="699" ht="13.5" customHeight="1">
      <c r="A699" s="154"/>
      <c r="B699" s="154"/>
      <c r="C699" s="154"/>
      <c r="D699" s="154"/>
    </row>
    <row r="700" ht="13.5" customHeight="1">
      <c r="A700" s="154"/>
      <c r="B700" s="154"/>
      <c r="C700" s="154"/>
      <c r="D700" s="154"/>
    </row>
    <row r="701" ht="13.5" customHeight="1">
      <c r="A701" s="154"/>
      <c r="B701" s="154"/>
      <c r="C701" s="154"/>
      <c r="D701" s="154"/>
    </row>
    <row r="702" ht="13.5" customHeight="1">
      <c r="A702" s="154"/>
      <c r="B702" s="154"/>
      <c r="C702" s="154"/>
      <c r="D702" s="154"/>
    </row>
    <row r="703" ht="13.5" customHeight="1">
      <c r="A703" s="154"/>
      <c r="B703" s="154"/>
      <c r="C703" s="154"/>
      <c r="D703" s="154"/>
    </row>
    <row r="704" ht="13.5" customHeight="1">
      <c r="A704" s="154"/>
      <c r="B704" s="154"/>
      <c r="C704" s="154"/>
      <c r="D704" s="154"/>
    </row>
    <row r="705" ht="13.5" customHeight="1">
      <c r="A705" s="154"/>
      <c r="B705" s="154"/>
      <c r="C705" s="154"/>
      <c r="D705" s="154"/>
    </row>
    <row r="706" ht="13.5" customHeight="1">
      <c r="A706" s="154"/>
      <c r="B706" s="154"/>
      <c r="C706" s="154"/>
      <c r="D706" s="154"/>
    </row>
    <row r="707" ht="13.5" customHeight="1">
      <c r="A707" s="154"/>
      <c r="B707" s="154"/>
      <c r="C707" s="154"/>
      <c r="D707" s="154"/>
    </row>
    <row r="708" ht="13.5" customHeight="1">
      <c r="A708" s="154"/>
      <c r="B708" s="154"/>
      <c r="C708" s="154"/>
      <c r="D708" s="154"/>
    </row>
    <row r="709" ht="13.5" customHeight="1">
      <c r="A709" s="154"/>
      <c r="B709" s="154"/>
      <c r="C709" s="154"/>
      <c r="D709" s="154"/>
    </row>
    <row r="710" ht="13.5" customHeight="1">
      <c r="A710" s="154"/>
      <c r="B710" s="154"/>
      <c r="C710" s="154"/>
      <c r="D710" s="154"/>
    </row>
    <row r="711" ht="13.5" customHeight="1">
      <c r="A711" s="154"/>
      <c r="B711" s="154"/>
      <c r="C711" s="154"/>
      <c r="D711" s="154"/>
    </row>
    <row r="712" ht="13.5" customHeight="1">
      <c r="A712" s="154"/>
      <c r="B712" s="154"/>
      <c r="C712" s="154"/>
      <c r="D712" s="154"/>
    </row>
    <row r="713" ht="13.5" customHeight="1">
      <c r="A713" s="154"/>
      <c r="B713" s="154"/>
      <c r="C713" s="154"/>
      <c r="D713" s="154"/>
    </row>
    <row r="714" ht="13.5" customHeight="1">
      <c r="A714" s="154"/>
      <c r="B714" s="154"/>
      <c r="C714" s="154"/>
      <c r="D714" s="154"/>
    </row>
    <row r="715" ht="13.5" customHeight="1">
      <c r="A715" s="154"/>
      <c r="B715" s="154"/>
      <c r="C715" s="154"/>
      <c r="D715" s="154"/>
    </row>
    <row r="716" ht="13.5" customHeight="1">
      <c r="A716" s="154"/>
      <c r="B716" s="154"/>
      <c r="C716" s="154"/>
      <c r="D716" s="154"/>
    </row>
    <row r="717" ht="13.5" customHeight="1">
      <c r="A717" s="154"/>
      <c r="B717" s="154"/>
      <c r="C717" s="154"/>
      <c r="D717" s="154"/>
    </row>
    <row r="718" ht="13.5" customHeight="1">
      <c r="A718" s="154"/>
      <c r="B718" s="154"/>
      <c r="C718" s="154"/>
      <c r="D718" s="154"/>
    </row>
    <row r="719" ht="13.5" customHeight="1">
      <c r="A719" s="154"/>
      <c r="B719" s="154"/>
      <c r="C719" s="154"/>
      <c r="D719" s="154"/>
    </row>
    <row r="720" ht="13.5" customHeight="1">
      <c r="A720" s="154"/>
      <c r="B720" s="154"/>
      <c r="C720" s="154"/>
      <c r="D720" s="154"/>
    </row>
    <row r="721" ht="13.5" customHeight="1">
      <c r="A721" s="154"/>
      <c r="B721" s="154"/>
      <c r="C721" s="154"/>
      <c r="D721" s="154"/>
    </row>
    <row r="722" ht="13.5" customHeight="1">
      <c r="A722" s="154"/>
      <c r="B722" s="154"/>
      <c r="C722" s="154"/>
      <c r="D722" s="154"/>
    </row>
    <row r="723" ht="13.5" customHeight="1">
      <c r="A723" s="154"/>
      <c r="B723" s="154"/>
      <c r="C723" s="154"/>
      <c r="D723" s="154"/>
    </row>
    <row r="724" ht="13.5" customHeight="1">
      <c r="A724" s="154"/>
      <c r="B724" s="154"/>
      <c r="C724" s="154"/>
      <c r="D724" s="154"/>
    </row>
    <row r="725" ht="13.5" customHeight="1">
      <c r="A725" s="154"/>
      <c r="B725" s="154"/>
      <c r="C725" s="154"/>
      <c r="D725" s="154"/>
    </row>
    <row r="726" ht="13.5" customHeight="1">
      <c r="A726" s="154"/>
      <c r="B726" s="154"/>
      <c r="C726" s="154"/>
      <c r="D726" s="154"/>
    </row>
    <row r="727" ht="13.5" customHeight="1">
      <c r="A727" s="154"/>
      <c r="B727" s="154"/>
      <c r="C727" s="154"/>
      <c r="D727" s="154"/>
    </row>
    <row r="728" ht="13.5" customHeight="1">
      <c r="A728" s="154"/>
      <c r="B728" s="154"/>
      <c r="C728" s="154"/>
      <c r="D728" s="154"/>
    </row>
    <row r="729" ht="13.5" customHeight="1">
      <c r="A729" s="154"/>
      <c r="B729" s="154"/>
      <c r="C729" s="154"/>
      <c r="D729" s="154"/>
    </row>
    <row r="730" ht="13.5" customHeight="1">
      <c r="A730" s="154"/>
      <c r="B730" s="154"/>
      <c r="C730" s="154"/>
      <c r="D730" s="154"/>
    </row>
    <row r="731" ht="13.5" customHeight="1">
      <c r="A731" s="154"/>
      <c r="B731" s="154"/>
      <c r="C731" s="154"/>
      <c r="D731" s="154"/>
    </row>
    <row r="732" ht="13.5" customHeight="1">
      <c r="A732" s="154"/>
      <c r="B732" s="154"/>
      <c r="C732" s="154"/>
      <c r="D732" s="154"/>
    </row>
    <row r="733" ht="13.5" customHeight="1">
      <c r="A733" s="154"/>
      <c r="B733" s="154"/>
      <c r="C733" s="154"/>
      <c r="D733" s="154"/>
    </row>
    <row r="734" ht="13.5" customHeight="1">
      <c r="A734" s="154"/>
      <c r="B734" s="154"/>
      <c r="C734" s="154"/>
      <c r="D734" s="154"/>
    </row>
    <row r="735" ht="13.5" customHeight="1">
      <c r="A735" s="154"/>
      <c r="B735" s="154"/>
      <c r="C735" s="154"/>
      <c r="D735" s="154"/>
    </row>
    <row r="736" ht="13.5" customHeight="1">
      <c r="A736" s="154"/>
      <c r="B736" s="154"/>
      <c r="C736" s="154"/>
      <c r="D736" s="154"/>
    </row>
    <row r="737" ht="13.5" customHeight="1">
      <c r="A737" s="154"/>
      <c r="B737" s="154"/>
      <c r="C737" s="154"/>
      <c r="D737" s="154"/>
    </row>
    <row r="738" ht="13.5" customHeight="1">
      <c r="A738" s="154"/>
      <c r="B738" s="154"/>
      <c r="C738" s="154"/>
      <c r="D738" s="154"/>
    </row>
    <row r="739" ht="13.5" customHeight="1">
      <c r="A739" s="154"/>
      <c r="B739" s="154"/>
      <c r="C739" s="154"/>
      <c r="D739" s="154"/>
    </row>
    <row r="740" ht="13.5" customHeight="1">
      <c r="A740" s="154"/>
      <c r="B740" s="154"/>
      <c r="C740" s="154"/>
      <c r="D740" s="154"/>
    </row>
    <row r="741" ht="13.5" customHeight="1">
      <c r="A741" s="154"/>
      <c r="B741" s="154"/>
      <c r="C741" s="154"/>
      <c r="D741" s="154"/>
    </row>
    <row r="742" ht="13.5" customHeight="1">
      <c r="A742" s="154"/>
      <c r="B742" s="154"/>
      <c r="C742" s="154"/>
      <c r="D742" s="154"/>
    </row>
    <row r="743" ht="13.5" customHeight="1">
      <c r="A743" s="154"/>
      <c r="B743" s="154"/>
      <c r="C743" s="154"/>
      <c r="D743" s="154"/>
    </row>
    <row r="744" ht="13.5" customHeight="1">
      <c r="A744" s="154"/>
      <c r="B744" s="154"/>
      <c r="C744" s="154"/>
      <c r="D744" s="154"/>
    </row>
    <row r="745" ht="13.5" customHeight="1">
      <c r="A745" s="154"/>
      <c r="B745" s="154"/>
      <c r="C745" s="154"/>
      <c r="D745" s="154"/>
    </row>
    <row r="746" ht="13.5" customHeight="1">
      <c r="A746" s="154"/>
      <c r="B746" s="154"/>
      <c r="C746" s="154"/>
      <c r="D746" s="154"/>
    </row>
    <row r="747" ht="13.5" customHeight="1">
      <c r="A747" s="154"/>
      <c r="B747" s="154"/>
      <c r="C747" s="154"/>
      <c r="D747" s="154"/>
    </row>
    <row r="748" ht="13.5" customHeight="1">
      <c r="A748" s="154"/>
      <c r="B748" s="154"/>
      <c r="C748" s="154"/>
      <c r="D748" s="154"/>
    </row>
    <row r="749" ht="13.5" customHeight="1">
      <c r="A749" s="154"/>
      <c r="B749" s="154"/>
      <c r="C749" s="154"/>
      <c r="D749" s="154"/>
    </row>
    <row r="750" ht="13.5" customHeight="1">
      <c r="A750" s="154"/>
      <c r="B750" s="154"/>
      <c r="C750" s="154"/>
      <c r="D750" s="154"/>
    </row>
    <row r="751" ht="13.5" customHeight="1">
      <c r="A751" s="154"/>
      <c r="B751" s="154"/>
      <c r="C751" s="154"/>
      <c r="D751" s="154"/>
    </row>
    <row r="752" ht="13.5" customHeight="1">
      <c r="A752" s="154"/>
      <c r="B752" s="154"/>
      <c r="C752" s="154"/>
      <c r="D752" s="154"/>
    </row>
    <row r="753" ht="13.5" customHeight="1">
      <c r="A753" s="154"/>
      <c r="B753" s="154"/>
      <c r="C753" s="154"/>
      <c r="D753" s="154"/>
    </row>
    <row r="754" ht="13.5" customHeight="1">
      <c r="A754" s="154"/>
      <c r="B754" s="154"/>
      <c r="C754" s="154"/>
      <c r="D754" s="154"/>
    </row>
    <row r="755" ht="13.5" customHeight="1">
      <c r="A755" s="154"/>
      <c r="B755" s="154"/>
      <c r="C755" s="154"/>
      <c r="D755" s="154"/>
    </row>
    <row r="756" ht="13.5" customHeight="1">
      <c r="A756" s="154"/>
      <c r="B756" s="154"/>
      <c r="C756" s="154"/>
      <c r="D756" s="154"/>
    </row>
    <row r="757" ht="13.5" customHeight="1">
      <c r="A757" s="154"/>
      <c r="B757" s="154"/>
      <c r="C757" s="154"/>
      <c r="D757" s="154"/>
    </row>
    <row r="758" ht="13.5" customHeight="1">
      <c r="A758" s="154"/>
      <c r="B758" s="154"/>
      <c r="C758" s="154"/>
      <c r="D758" s="154"/>
    </row>
    <row r="759" ht="13.5" customHeight="1">
      <c r="A759" s="154"/>
      <c r="B759" s="154"/>
      <c r="C759" s="154"/>
      <c r="D759" s="154"/>
    </row>
    <row r="760" ht="13.5" customHeight="1">
      <c r="A760" s="154"/>
      <c r="B760" s="154"/>
      <c r="C760" s="154"/>
      <c r="D760" s="154"/>
    </row>
    <row r="761" ht="13.5" customHeight="1">
      <c r="A761" s="154"/>
      <c r="B761" s="154"/>
      <c r="C761" s="154"/>
      <c r="D761" s="154"/>
    </row>
    <row r="762" ht="13.5" customHeight="1">
      <c r="A762" s="154"/>
      <c r="B762" s="154"/>
      <c r="C762" s="154"/>
      <c r="D762" s="154"/>
    </row>
    <row r="763" ht="13.5" customHeight="1">
      <c r="A763" s="154"/>
      <c r="B763" s="154"/>
      <c r="C763" s="154"/>
      <c r="D763" s="154"/>
    </row>
    <row r="764" ht="13.5" customHeight="1">
      <c r="A764" s="154"/>
      <c r="B764" s="154"/>
      <c r="C764" s="154"/>
      <c r="D764" s="154"/>
    </row>
    <row r="765" ht="13.5" customHeight="1">
      <c r="A765" s="154"/>
      <c r="B765" s="154"/>
      <c r="C765" s="154"/>
      <c r="D765" s="154"/>
    </row>
    <row r="766" ht="13.5" customHeight="1">
      <c r="A766" s="154"/>
      <c r="B766" s="154"/>
      <c r="C766" s="154"/>
      <c r="D766" s="154"/>
    </row>
    <row r="767" ht="13.5" customHeight="1">
      <c r="A767" s="154"/>
      <c r="B767" s="154"/>
      <c r="C767" s="154"/>
      <c r="D767" s="154"/>
    </row>
    <row r="768" ht="13.5" customHeight="1">
      <c r="A768" s="154"/>
      <c r="B768" s="154"/>
      <c r="C768" s="154"/>
      <c r="D768" s="154"/>
    </row>
    <row r="769" ht="13.5" customHeight="1">
      <c r="A769" s="154"/>
      <c r="B769" s="154"/>
      <c r="C769" s="154"/>
      <c r="D769" s="154"/>
    </row>
    <row r="770" ht="13.5" customHeight="1">
      <c r="A770" s="154"/>
      <c r="B770" s="154"/>
      <c r="C770" s="154"/>
      <c r="D770" s="154"/>
    </row>
    <row r="771" ht="13.5" customHeight="1">
      <c r="A771" s="154"/>
      <c r="B771" s="154"/>
      <c r="C771" s="154"/>
      <c r="D771" s="154"/>
    </row>
    <row r="772" ht="13.5" customHeight="1">
      <c r="A772" s="154"/>
      <c r="B772" s="154"/>
      <c r="C772" s="154"/>
      <c r="D772" s="154"/>
    </row>
    <row r="773" ht="13.5" customHeight="1">
      <c r="A773" s="154"/>
      <c r="B773" s="154"/>
      <c r="C773" s="154"/>
      <c r="D773" s="154"/>
    </row>
    <row r="774" ht="13.5" customHeight="1">
      <c r="A774" s="154"/>
      <c r="B774" s="154"/>
      <c r="C774" s="154"/>
      <c r="D774" s="154"/>
    </row>
    <row r="775" ht="13.5" customHeight="1">
      <c r="A775" s="154"/>
      <c r="B775" s="154"/>
      <c r="C775" s="154"/>
      <c r="D775" s="154"/>
    </row>
    <row r="776" ht="13.5" customHeight="1">
      <c r="A776" s="154"/>
      <c r="B776" s="154"/>
      <c r="C776" s="154"/>
      <c r="D776" s="154"/>
    </row>
    <row r="777" ht="13.5" customHeight="1">
      <c r="A777" s="154"/>
      <c r="B777" s="154"/>
      <c r="C777" s="154"/>
      <c r="D777" s="154"/>
    </row>
    <row r="778" ht="13.5" customHeight="1">
      <c r="A778" s="154"/>
      <c r="B778" s="154"/>
      <c r="C778" s="154"/>
      <c r="D778" s="154"/>
    </row>
    <row r="779" ht="13.5" customHeight="1">
      <c r="A779" s="154"/>
      <c r="B779" s="154"/>
      <c r="C779" s="154"/>
      <c r="D779" s="154"/>
    </row>
    <row r="780" ht="13.5" customHeight="1">
      <c r="A780" s="154"/>
      <c r="B780" s="154"/>
      <c r="C780" s="154"/>
      <c r="D780" s="154"/>
    </row>
    <row r="781" ht="13.5" customHeight="1">
      <c r="A781" s="154"/>
      <c r="B781" s="154"/>
      <c r="C781" s="154"/>
      <c r="D781" s="154"/>
    </row>
    <row r="782" ht="13.5" customHeight="1">
      <c r="A782" s="154"/>
      <c r="B782" s="154"/>
      <c r="C782" s="154"/>
      <c r="D782" s="154"/>
    </row>
    <row r="783" ht="13.5" customHeight="1">
      <c r="A783" s="154"/>
      <c r="B783" s="154"/>
      <c r="C783" s="154"/>
      <c r="D783" s="154"/>
    </row>
    <row r="784" ht="13.5" customHeight="1">
      <c r="A784" s="154"/>
      <c r="B784" s="154"/>
      <c r="C784" s="154"/>
      <c r="D784" s="154"/>
    </row>
    <row r="785" ht="13.5" customHeight="1">
      <c r="A785" s="154"/>
      <c r="B785" s="154"/>
      <c r="C785" s="154"/>
      <c r="D785" s="154"/>
    </row>
    <row r="786" ht="13.5" customHeight="1">
      <c r="A786" s="154"/>
      <c r="B786" s="154"/>
      <c r="C786" s="154"/>
      <c r="D786" s="154"/>
    </row>
    <row r="787" ht="13.5" customHeight="1">
      <c r="A787" s="154"/>
      <c r="B787" s="154"/>
      <c r="C787" s="154"/>
      <c r="D787" s="154"/>
    </row>
    <row r="788" ht="13.5" customHeight="1">
      <c r="A788" s="154"/>
      <c r="B788" s="154"/>
      <c r="C788" s="154"/>
      <c r="D788" s="154"/>
    </row>
    <row r="789" ht="13.5" customHeight="1">
      <c r="A789" s="154"/>
      <c r="B789" s="154"/>
      <c r="C789" s="154"/>
      <c r="D789" s="154"/>
    </row>
    <row r="790" ht="13.5" customHeight="1">
      <c r="A790" s="154"/>
      <c r="B790" s="154"/>
      <c r="C790" s="154"/>
      <c r="D790" s="154"/>
    </row>
    <row r="791" ht="13.5" customHeight="1">
      <c r="A791" s="154"/>
      <c r="B791" s="154"/>
      <c r="C791" s="154"/>
      <c r="D791" s="154"/>
    </row>
    <row r="792" ht="13.5" customHeight="1">
      <c r="A792" s="154"/>
      <c r="B792" s="154"/>
      <c r="C792" s="154"/>
      <c r="D792" s="154"/>
    </row>
    <row r="793" ht="13.5" customHeight="1">
      <c r="A793" s="154"/>
      <c r="B793" s="154"/>
      <c r="C793" s="154"/>
      <c r="D793" s="154"/>
    </row>
    <row r="794" ht="13.5" customHeight="1">
      <c r="A794" s="154"/>
      <c r="B794" s="154"/>
      <c r="C794" s="154"/>
      <c r="D794" s="154"/>
    </row>
    <row r="795" ht="13.5" customHeight="1">
      <c r="A795" s="154"/>
      <c r="B795" s="154"/>
      <c r="C795" s="154"/>
      <c r="D795" s="154"/>
    </row>
    <row r="796" ht="13.5" customHeight="1">
      <c r="A796" s="154"/>
      <c r="B796" s="154"/>
      <c r="C796" s="154"/>
      <c r="D796" s="154"/>
    </row>
    <row r="797" ht="13.5" customHeight="1">
      <c r="A797" s="154"/>
      <c r="B797" s="154"/>
      <c r="C797" s="154"/>
      <c r="D797" s="154"/>
    </row>
    <row r="798" ht="13.5" customHeight="1">
      <c r="A798" s="154"/>
      <c r="B798" s="154"/>
      <c r="C798" s="154"/>
      <c r="D798" s="154"/>
    </row>
    <row r="799" ht="13.5" customHeight="1">
      <c r="A799" s="154"/>
      <c r="B799" s="154"/>
      <c r="C799" s="154"/>
      <c r="D799" s="154"/>
    </row>
    <row r="800" ht="13.5" customHeight="1">
      <c r="A800" s="154"/>
      <c r="B800" s="154"/>
      <c r="C800" s="154"/>
      <c r="D800" s="154"/>
    </row>
    <row r="801" ht="13.5" customHeight="1">
      <c r="A801" s="154"/>
      <c r="B801" s="154"/>
      <c r="C801" s="154"/>
      <c r="D801" s="154"/>
    </row>
    <row r="802" ht="13.5" customHeight="1">
      <c r="A802" s="154"/>
      <c r="B802" s="154"/>
      <c r="C802" s="154"/>
      <c r="D802" s="154"/>
    </row>
    <row r="803" ht="13.5" customHeight="1">
      <c r="A803" s="154"/>
      <c r="B803" s="154"/>
      <c r="C803" s="154"/>
      <c r="D803" s="154"/>
    </row>
    <row r="804" ht="13.5" customHeight="1">
      <c r="A804" s="154"/>
      <c r="B804" s="154"/>
      <c r="C804" s="154"/>
      <c r="D804" s="154"/>
    </row>
    <row r="805" ht="13.5" customHeight="1">
      <c r="A805" s="154"/>
      <c r="B805" s="154"/>
      <c r="C805" s="154"/>
      <c r="D805" s="154"/>
    </row>
    <row r="806" ht="13.5" customHeight="1">
      <c r="A806" s="154"/>
      <c r="B806" s="154"/>
      <c r="C806" s="154"/>
      <c r="D806" s="154"/>
    </row>
    <row r="807" ht="13.5" customHeight="1">
      <c r="A807" s="154"/>
      <c r="B807" s="154"/>
      <c r="C807" s="154"/>
      <c r="D807" s="154"/>
    </row>
    <row r="808" ht="13.5" customHeight="1">
      <c r="A808" s="154"/>
      <c r="B808" s="154"/>
      <c r="C808" s="154"/>
      <c r="D808" s="154"/>
    </row>
    <row r="809" ht="13.5" customHeight="1">
      <c r="A809" s="154"/>
      <c r="B809" s="154"/>
      <c r="C809" s="154"/>
      <c r="D809" s="154"/>
    </row>
    <row r="810" ht="13.5" customHeight="1">
      <c r="A810" s="154"/>
      <c r="B810" s="154"/>
      <c r="C810" s="154"/>
      <c r="D810" s="154"/>
    </row>
    <row r="811" ht="13.5" customHeight="1">
      <c r="A811" s="154"/>
      <c r="B811" s="154"/>
      <c r="C811" s="154"/>
      <c r="D811" s="154"/>
    </row>
    <row r="812" ht="13.5" customHeight="1">
      <c r="A812" s="154"/>
      <c r="B812" s="154"/>
      <c r="C812" s="154"/>
      <c r="D812" s="154"/>
    </row>
    <row r="813" ht="13.5" customHeight="1">
      <c r="A813" s="154"/>
      <c r="B813" s="154"/>
      <c r="C813" s="154"/>
      <c r="D813" s="154"/>
    </row>
    <row r="814" ht="13.5" customHeight="1">
      <c r="A814" s="154"/>
      <c r="B814" s="154"/>
      <c r="C814" s="154"/>
      <c r="D814" s="154"/>
    </row>
    <row r="815" ht="13.5" customHeight="1">
      <c r="A815" s="154"/>
      <c r="B815" s="154"/>
      <c r="C815" s="154"/>
      <c r="D815" s="154"/>
    </row>
    <row r="816" ht="13.5" customHeight="1">
      <c r="A816" s="154"/>
      <c r="B816" s="154"/>
      <c r="C816" s="154"/>
      <c r="D816" s="154"/>
    </row>
    <row r="817" ht="13.5" customHeight="1">
      <c r="A817" s="154"/>
      <c r="B817" s="154"/>
      <c r="C817" s="154"/>
      <c r="D817" s="154"/>
    </row>
    <row r="818" ht="13.5" customHeight="1">
      <c r="A818" s="154"/>
      <c r="B818" s="154"/>
      <c r="C818" s="154"/>
      <c r="D818" s="154"/>
    </row>
    <row r="819" ht="13.5" customHeight="1">
      <c r="A819" s="154"/>
      <c r="B819" s="154"/>
      <c r="C819" s="154"/>
      <c r="D819" s="154"/>
    </row>
    <row r="820" ht="13.5" customHeight="1">
      <c r="A820" s="154"/>
      <c r="B820" s="154"/>
      <c r="C820" s="154"/>
      <c r="D820" s="154"/>
    </row>
    <row r="821" ht="13.5" customHeight="1">
      <c r="A821" s="154"/>
      <c r="B821" s="154"/>
      <c r="C821" s="154"/>
      <c r="D821" s="154"/>
    </row>
    <row r="822" ht="13.5" customHeight="1">
      <c r="A822" s="154"/>
      <c r="B822" s="154"/>
      <c r="C822" s="154"/>
      <c r="D822" s="154"/>
    </row>
    <row r="823" ht="13.5" customHeight="1">
      <c r="A823" s="154"/>
      <c r="B823" s="154"/>
      <c r="C823" s="154"/>
      <c r="D823" s="154"/>
    </row>
    <row r="824" ht="13.5" customHeight="1">
      <c r="A824" s="154"/>
      <c r="B824" s="154"/>
      <c r="C824" s="154"/>
      <c r="D824" s="154"/>
    </row>
    <row r="825" ht="13.5" customHeight="1">
      <c r="A825" s="154"/>
      <c r="B825" s="154"/>
      <c r="C825" s="154"/>
      <c r="D825" s="154"/>
    </row>
    <row r="826" ht="13.5" customHeight="1">
      <c r="A826" s="154"/>
      <c r="B826" s="154"/>
      <c r="C826" s="154"/>
      <c r="D826" s="154"/>
    </row>
    <row r="827" ht="13.5" customHeight="1">
      <c r="A827" s="154"/>
      <c r="B827" s="154"/>
      <c r="C827" s="154"/>
      <c r="D827" s="154"/>
    </row>
    <row r="828" ht="13.5" customHeight="1">
      <c r="A828" s="154"/>
      <c r="B828" s="154"/>
      <c r="C828" s="154"/>
      <c r="D828" s="154"/>
    </row>
    <row r="829" ht="13.5" customHeight="1">
      <c r="A829" s="154"/>
      <c r="B829" s="154"/>
      <c r="C829" s="154"/>
      <c r="D829" s="154"/>
    </row>
    <row r="830" ht="13.5" customHeight="1">
      <c r="A830" s="154"/>
      <c r="B830" s="154"/>
      <c r="C830" s="154"/>
      <c r="D830" s="154"/>
    </row>
    <row r="831" ht="13.5" customHeight="1">
      <c r="A831" s="154"/>
      <c r="B831" s="154"/>
      <c r="C831" s="154"/>
      <c r="D831" s="154"/>
    </row>
    <row r="832" ht="13.5" customHeight="1">
      <c r="A832" s="154"/>
      <c r="B832" s="154"/>
      <c r="C832" s="154"/>
      <c r="D832" s="154"/>
    </row>
    <row r="833" ht="13.5" customHeight="1">
      <c r="A833" s="154"/>
      <c r="B833" s="154"/>
      <c r="C833" s="154"/>
      <c r="D833" s="154"/>
    </row>
    <row r="834" ht="13.5" customHeight="1">
      <c r="A834" s="154"/>
      <c r="B834" s="154"/>
      <c r="C834" s="154"/>
      <c r="D834" s="154"/>
    </row>
    <row r="835" ht="13.5" customHeight="1">
      <c r="A835" s="154"/>
      <c r="B835" s="154"/>
      <c r="C835" s="154"/>
      <c r="D835" s="154"/>
    </row>
    <row r="836" ht="13.5" customHeight="1">
      <c r="A836" s="154"/>
      <c r="B836" s="154"/>
      <c r="C836" s="154"/>
      <c r="D836" s="154"/>
    </row>
    <row r="837" ht="13.5" customHeight="1">
      <c r="A837" s="154"/>
      <c r="B837" s="154"/>
      <c r="C837" s="154"/>
      <c r="D837" s="154"/>
    </row>
    <row r="838" ht="13.5" customHeight="1">
      <c r="A838" s="154"/>
      <c r="B838" s="154"/>
      <c r="C838" s="154"/>
      <c r="D838" s="154"/>
    </row>
    <row r="839" ht="13.5" customHeight="1">
      <c r="A839" s="154"/>
      <c r="B839" s="154"/>
      <c r="C839" s="154"/>
      <c r="D839" s="154"/>
    </row>
    <row r="840" ht="13.5" customHeight="1">
      <c r="A840" s="154"/>
      <c r="B840" s="154"/>
      <c r="C840" s="154"/>
      <c r="D840" s="154"/>
    </row>
    <row r="841" ht="13.5" customHeight="1">
      <c r="A841" s="154"/>
      <c r="B841" s="154"/>
      <c r="C841" s="154"/>
      <c r="D841" s="154"/>
    </row>
    <row r="842" ht="13.5" customHeight="1">
      <c r="A842" s="154"/>
      <c r="B842" s="154"/>
      <c r="C842" s="154"/>
      <c r="D842" s="154"/>
    </row>
    <row r="843" ht="13.5" customHeight="1">
      <c r="A843" s="154"/>
      <c r="B843" s="154"/>
      <c r="C843" s="154"/>
      <c r="D843" s="154"/>
    </row>
    <row r="844" ht="13.5" customHeight="1">
      <c r="A844" s="154"/>
      <c r="B844" s="154"/>
      <c r="C844" s="154"/>
      <c r="D844" s="154"/>
    </row>
    <row r="845" ht="13.5" customHeight="1">
      <c r="A845" s="154"/>
      <c r="B845" s="154"/>
      <c r="C845" s="154"/>
      <c r="D845" s="154"/>
    </row>
    <row r="846" ht="13.5" customHeight="1">
      <c r="A846" s="154"/>
      <c r="B846" s="154"/>
      <c r="C846" s="154"/>
      <c r="D846" s="154"/>
    </row>
    <row r="847" ht="13.5" customHeight="1">
      <c r="A847" s="154"/>
      <c r="B847" s="154"/>
      <c r="C847" s="154"/>
      <c r="D847" s="154"/>
    </row>
    <row r="848" ht="13.5" customHeight="1">
      <c r="A848" s="154"/>
      <c r="B848" s="154"/>
      <c r="C848" s="154"/>
      <c r="D848" s="154"/>
    </row>
    <row r="849" ht="13.5" customHeight="1">
      <c r="A849" s="154"/>
      <c r="B849" s="154"/>
      <c r="C849" s="154"/>
      <c r="D849" s="154"/>
    </row>
    <row r="850" ht="13.5" customHeight="1">
      <c r="A850" s="154"/>
      <c r="B850" s="154"/>
      <c r="C850" s="154"/>
      <c r="D850" s="154"/>
    </row>
    <row r="851" ht="13.5" customHeight="1">
      <c r="A851" s="154"/>
      <c r="B851" s="154"/>
      <c r="C851" s="154"/>
      <c r="D851" s="154"/>
    </row>
    <row r="852" ht="13.5" customHeight="1">
      <c r="A852" s="154"/>
      <c r="B852" s="154"/>
      <c r="C852" s="154"/>
      <c r="D852" s="154"/>
    </row>
    <row r="853" ht="13.5" customHeight="1">
      <c r="A853" s="154"/>
      <c r="B853" s="154"/>
      <c r="C853" s="154"/>
      <c r="D853" s="154"/>
    </row>
    <row r="854" ht="13.5" customHeight="1">
      <c r="A854" s="154"/>
      <c r="B854" s="154"/>
      <c r="C854" s="154"/>
      <c r="D854" s="154"/>
    </row>
    <row r="855" ht="13.5" customHeight="1">
      <c r="A855" s="154"/>
      <c r="B855" s="154"/>
      <c r="C855" s="154"/>
      <c r="D855" s="154"/>
    </row>
    <row r="856" ht="13.5" customHeight="1">
      <c r="A856" s="154"/>
      <c r="B856" s="154"/>
      <c r="C856" s="154"/>
      <c r="D856" s="154"/>
    </row>
    <row r="857" ht="13.5" customHeight="1">
      <c r="A857" s="154"/>
      <c r="B857" s="154"/>
      <c r="C857" s="154"/>
      <c r="D857" s="154"/>
    </row>
    <row r="858" ht="13.5" customHeight="1">
      <c r="A858" s="154"/>
      <c r="B858" s="154"/>
      <c r="C858" s="154"/>
      <c r="D858" s="154"/>
    </row>
    <row r="859" ht="13.5" customHeight="1">
      <c r="A859" s="154"/>
      <c r="B859" s="154"/>
      <c r="C859" s="154"/>
      <c r="D859" s="154"/>
    </row>
    <row r="860" ht="13.5" customHeight="1">
      <c r="A860" s="154"/>
      <c r="B860" s="154"/>
      <c r="C860" s="154"/>
      <c r="D860" s="154"/>
    </row>
    <row r="861" ht="13.5" customHeight="1">
      <c r="A861" s="154"/>
      <c r="B861" s="154"/>
      <c r="C861" s="154"/>
      <c r="D861" s="154"/>
    </row>
    <row r="862" ht="13.5" customHeight="1">
      <c r="A862" s="154"/>
      <c r="B862" s="154"/>
      <c r="C862" s="154"/>
      <c r="D862" s="154"/>
    </row>
    <row r="863" ht="13.5" customHeight="1">
      <c r="A863" s="154"/>
      <c r="B863" s="154"/>
      <c r="C863" s="154"/>
      <c r="D863" s="154"/>
    </row>
    <row r="864" ht="13.5" customHeight="1">
      <c r="A864" s="154"/>
      <c r="B864" s="154"/>
      <c r="C864" s="154"/>
      <c r="D864" s="154"/>
    </row>
    <row r="865" ht="13.5" customHeight="1">
      <c r="A865" s="154"/>
      <c r="B865" s="154"/>
      <c r="C865" s="154"/>
      <c r="D865" s="154"/>
    </row>
    <row r="866" ht="13.5" customHeight="1">
      <c r="A866" s="154"/>
      <c r="B866" s="154"/>
      <c r="C866" s="154"/>
      <c r="D866" s="154"/>
    </row>
    <row r="867" ht="13.5" customHeight="1">
      <c r="A867" s="154"/>
      <c r="B867" s="154"/>
      <c r="C867" s="154"/>
      <c r="D867" s="154"/>
    </row>
    <row r="868" ht="13.5" customHeight="1">
      <c r="A868" s="154"/>
      <c r="B868" s="154"/>
      <c r="C868" s="154"/>
      <c r="D868" s="154"/>
    </row>
    <row r="869" ht="13.5" customHeight="1">
      <c r="A869" s="154"/>
      <c r="B869" s="154"/>
      <c r="C869" s="154"/>
      <c r="D869" s="154"/>
    </row>
    <row r="870" ht="13.5" customHeight="1">
      <c r="A870" s="154"/>
      <c r="B870" s="154"/>
      <c r="C870" s="154"/>
      <c r="D870" s="154"/>
    </row>
    <row r="871" ht="13.5" customHeight="1">
      <c r="A871" s="154"/>
      <c r="B871" s="154"/>
      <c r="C871" s="154"/>
      <c r="D871" s="154"/>
    </row>
    <row r="872" ht="13.5" customHeight="1">
      <c r="A872" s="154"/>
      <c r="B872" s="154"/>
      <c r="C872" s="154"/>
      <c r="D872" s="154"/>
    </row>
    <row r="873" ht="13.5" customHeight="1">
      <c r="A873" s="154"/>
      <c r="B873" s="154"/>
      <c r="C873" s="154"/>
      <c r="D873" s="154"/>
    </row>
    <row r="874" ht="13.5" customHeight="1">
      <c r="A874" s="154"/>
      <c r="B874" s="154"/>
      <c r="C874" s="154"/>
      <c r="D874" s="154"/>
    </row>
    <row r="875" ht="13.5" customHeight="1">
      <c r="A875" s="154"/>
      <c r="B875" s="154"/>
      <c r="C875" s="154"/>
      <c r="D875" s="154"/>
    </row>
    <row r="876" ht="13.5" customHeight="1">
      <c r="A876" s="154"/>
      <c r="B876" s="154"/>
      <c r="C876" s="154"/>
      <c r="D876" s="154"/>
    </row>
    <row r="877" ht="13.5" customHeight="1">
      <c r="A877" s="154"/>
      <c r="B877" s="154"/>
      <c r="C877" s="154"/>
      <c r="D877" s="154"/>
    </row>
    <row r="878" ht="13.5" customHeight="1">
      <c r="A878" s="154"/>
      <c r="B878" s="154"/>
      <c r="C878" s="154"/>
      <c r="D878" s="154"/>
    </row>
    <row r="879" ht="13.5" customHeight="1">
      <c r="A879" s="154"/>
      <c r="B879" s="154"/>
      <c r="C879" s="154"/>
      <c r="D879" s="154"/>
    </row>
    <row r="880" ht="13.5" customHeight="1">
      <c r="A880" s="154"/>
      <c r="B880" s="154"/>
      <c r="C880" s="154"/>
      <c r="D880" s="154"/>
    </row>
    <row r="881" ht="13.5" customHeight="1">
      <c r="A881" s="154"/>
      <c r="B881" s="154"/>
      <c r="C881" s="154"/>
      <c r="D881" s="154"/>
    </row>
    <row r="882" ht="13.5" customHeight="1">
      <c r="A882" s="154"/>
      <c r="B882" s="154"/>
      <c r="C882" s="154"/>
      <c r="D882" s="154"/>
    </row>
    <row r="883" ht="13.5" customHeight="1">
      <c r="A883" s="154"/>
      <c r="B883" s="154"/>
      <c r="C883" s="154"/>
      <c r="D883" s="154"/>
    </row>
    <row r="884" ht="13.5" customHeight="1">
      <c r="A884" s="154"/>
      <c r="B884" s="154"/>
      <c r="C884" s="154"/>
      <c r="D884" s="154"/>
    </row>
    <row r="885" ht="13.5" customHeight="1">
      <c r="A885" s="154"/>
      <c r="B885" s="154"/>
      <c r="C885" s="154"/>
      <c r="D885" s="154"/>
    </row>
    <row r="886" ht="13.5" customHeight="1">
      <c r="A886" s="154"/>
      <c r="B886" s="154"/>
      <c r="C886" s="154"/>
      <c r="D886" s="154"/>
    </row>
    <row r="887" ht="13.5" customHeight="1">
      <c r="A887" s="154"/>
      <c r="B887" s="154"/>
      <c r="C887" s="154"/>
      <c r="D887" s="154"/>
    </row>
    <row r="888" ht="13.5" customHeight="1">
      <c r="A888" s="154"/>
      <c r="B888" s="154"/>
      <c r="C888" s="154"/>
      <c r="D888" s="154"/>
    </row>
    <row r="889" ht="13.5" customHeight="1">
      <c r="A889" s="154"/>
      <c r="B889" s="154"/>
      <c r="C889" s="154"/>
      <c r="D889" s="154"/>
    </row>
    <row r="890" ht="13.5" customHeight="1">
      <c r="A890" s="154"/>
      <c r="B890" s="154"/>
      <c r="C890" s="154"/>
      <c r="D890" s="154"/>
    </row>
    <row r="891" ht="13.5" customHeight="1">
      <c r="A891" s="154"/>
      <c r="B891" s="154"/>
      <c r="C891" s="154"/>
      <c r="D891" s="154"/>
    </row>
    <row r="892" ht="13.5" customHeight="1">
      <c r="A892" s="154"/>
      <c r="B892" s="154"/>
      <c r="C892" s="154"/>
      <c r="D892" s="154"/>
    </row>
    <row r="893" ht="13.5" customHeight="1">
      <c r="A893" s="154"/>
      <c r="B893" s="154"/>
      <c r="C893" s="154"/>
      <c r="D893" s="154"/>
    </row>
    <row r="894" ht="13.5" customHeight="1">
      <c r="A894" s="154"/>
      <c r="B894" s="154"/>
      <c r="C894" s="154"/>
      <c r="D894" s="154"/>
    </row>
    <row r="895" ht="13.5" customHeight="1">
      <c r="A895" s="154"/>
      <c r="B895" s="154"/>
      <c r="C895" s="154"/>
      <c r="D895" s="154"/>
    </row>
    <row r="896" ht="13.5" customHeight="1">
      <c r="A896" s="154"/>
      <c r="B896" s="154"/>
      <c r="C896" s="154"/>
      <c r="D896" s="154"/>
    </row>
    <row r="897" ht="13.5" customHeight="1">
      <c r="A897" s="154"/>
      <c r="B897" s="154"/>
      <c r="C897" s="154"/>
      <c r="D897" s="154"/>
    </row>
    <row r="898" ht="13.5" customHeight="1">
      <c r="A898" s="154"/>
      <c r="B898" s="154"/>
      <c r="C898" s="154"/>
      <c r="D898" s="154"/>
    </row>
    <row r="899" ht="13.5" customHeight="1">
      <c r="A899" s="154"/>
      <c r="B899" s="154"/>
      <c r="C899" s="154"/>
      <c r="D899" s="154"/>
    </row>
    <row r="900" ht="13.5" customHeight="1">
      <c r="A900" s="154"/>
      <c r="B900" s="154"/>
      <c r="C900" s="154"/>
      <c r="D900" s="154"/>
    </row>
    <row r="901" ht="13.5" customHeight="1">
      <c r="A901" s="154"/>
      <c r="B901" s="154"/>
      <c r="C901" s="154"/>
      <c r="D901" s="154"/>
    </row>
    <row r="902" ht="13.5" customHeight="1">
      <c r="A902" s="154"/>
      <c r="B902" s="154"/>
      <c r="C902" s="154"/>
      <c r="D902" s="154"/>
    </row>
    <row r="903" ht="13.5" customHeight="1">
      <c r="A903" s="154"/>
      <c r="B903" s="154"/>
      <c r="C903" s="154"/>
      <c r="D903" s="154"/>
    </row>
    <row r="904" ht="13.5" customHeight="1">
      <c r="A904" s="154"/>
      <c r="B904" s="154"/>
      <c r="C904" s="154"/>
      <c r="D904" s="154"/>
    </row>
    <row r="905" ht="13.5" customHeight="1">
      <c r="A905" s="154"/>
      <c r="B905" s="154"/>
      <c r="C905" s="154"/>
      <c r="D905" s="154"/>
    </row>
    <row r="906" ht="13.5" customHeight="1">
      <c r="A906" s="154"/>
      <c r="B906" s="154"/>
      <c r="C906" s="154"/>
      <c r="D906" s="154"/>
    </row>
    <row r="907" ht="13.5" customHeight="1">
      <c r="A907" s="154"/>
      <c r="B907" s="154"/>
      <c r="C907" s="154"/>
      <c r="D907" s="154"/>
    </row>
    <row r="908" ht="13.5" customHeight="1">
      <c r="A908" s="154"/>
      <c r="B908" s="154"/>
      <c r="C908" s="154"/>
      <c r="D908" s="154"/>
    </row>
    <row r="909" ht="13.5" customHeight="1">
      <c r="A909" s="154"/>
      <c r="B909" s="154"/>
      <c r="C909" s="154"/>
      <c r="D909" s="154"/>
    </row>
    <row r="910" ht="13.5" customHeight="1">
      <c r="A910" s="154"/>
      <c r="B910" s="154"/>
      <c r="C910" s="154"/>
      <c r="D910" s="154"/>
    </row>
    <row r="911" ht="13.5" customHeight="1">
      <c r="A911" s="154"/>
      <c r="B911" s="154"/>
      <c r="C911" s="154"/>
      <c r="D911" s="154"/>
    </row>
    <row r="912" ht="13.5" customHeight="1">
      <c r="A912" s="154"/>
      <c r="B912" s="154"/>
      <c r="C912" s="154"/>
      <c r="D912" s="154"/>
    </row>
    <row r="913" ht="13.5" customHeight="1">
      <c r="A913" s="154"/>
      <c r="B913" s="154"/>
      <c r="C913" s="154"/>
      <c r="D913" s="154"/>
    </row>
    <row r="914" ht="13.5" customHeight="1">
      <c r="A914" s="154"/>
      <c r="B914" s="154"/>
      <c r="C914" s="154"/>
      <c r="D914" s="154"/>
    </row>
    <row r="915" ht="13.5" customHeight="1">
      <c r="A915" s="154"/>
      <c r="B915" s="154"/>
      <c r="C915" s="154"/>
      <c r="D915" s="154"/>
    </row>
    <row r="916" ht="13.5" customHeight="1">
      <c r="A916" s="154"/>
      <c r="B916" s="154"/>
      <c r="C916" s="154"/>
      <c r="D916" s="154"/>
    </row>
    <row r="917" ht="13.5" customHeight="1">
      <c r="A917" s="154"/>
      <c r="B917" s="154"/>
      <c r="C917" s="154"/>
      <c r="D917" s="154"/>
    </row>
    <row r="918" ht="13.5" customHeight="1">
      <c r="A918" s="154"/>
      <c r="B918" s="154"/>
      <c r="C918" s="154"/>
      <c r="D918" s="154"/>
    </row>
    <row r="919" ht="13.5" customHeight="1">
      <c r="A919" s="154"/>
      <c r="B919" s="154"/>
      <c r="C919" s="154"/>
      <c r="D919" s="154"/>
    </row>
    <row r="920" ht="13.5" customHeight="1">
      <c r="A920" s="154"/>
      <c r="B920" s="154"/>
      <c r="C920" s="154"/>
      <c r="D920" s="154"/>
    </row>
    <row r="921" ht="13.5" customHeight="1">
      <c r="A921" s="154"/>
      <c r="B921" s="154"/>
      <c r="C921" s="154"/>
      <c r="D921" s="154"/>
    </row>
    <row r="922" ht="13.5" customHeight="1">
      <c r="A922" s="154"/>
      <c r="B922" s="154"/>
      <c r="C922" s="154"/>
      <c r="D922" s="154"/>
    </row>
    <row r="923" ht="13.5" customHeight="1">
      <c r="A923" s="154"/>
      <c r="B923" s="154"/>
      <c r="C923" s="154"/>
      <c r="D923" s="154"/>
    </row>
    <row r="924" ht="13.5" customHeight="1">
      <c r="A924" s="154"/>
      <c r="B924" s="154"/>
      <c r="C924" s="154"/>
      <c r="D924" s="154"/>
    </row>
    <row r="925" ht="13.5" customHeight="1">
      <c r="A925" s="154"/>
      <c r="B925" s="154"/>
      <c r="C925" s="154"/>
      <c r="D925" s="154"/>
    </row>
    <row r="926" ht="13.5" customHeight="1">
      <c r="A926" s="154"/>
      <c r="B926" s="154"/>
      <c r="C926" s="154"/>
      <c r="D926" s="154"/>
    </row>
    <row r="927" ht="13.5" customHeight="1">
      <c r="A927" s="154"/>
      <c r="B927" s="154"/>
      <c r="C927" s="154"/>
      <c r="D927" s="154"/>
    </row>
    <row r="928" ht="13.5" customHeight="1">
      <c r="A928" s="154"/>
      <c r="B928" s="154"/>
      <c r="C928" s="154"/>
      <c r="D928" s="154"/>
    </row>
    <row r="929" ht="13.5" customHeight="1">
      <c r="A929" s="154"/>
      <c r="B929" s="154"/>
      <c r="C929" s="154"/>
      <c r="D929" s="154"/>
    </row>
    <row r="930" ht="13.5" customHeight="1">
      <c r="A930" s="154"/>
      <c r="B930" s="154"/>
      <c r="C930" s="154"/>
      <c r="D930" s="154"/>
    </row>
    <row r="931" ht="13.5" customHeight="1">
      <c r="A931" s="154"/>
      <c r="B931" s="154"/>
      <c r="C931" s="154"/>
      <c r="D931" s="154"/>
    </row>
    <row r="932" ht="13.5" customHeight="1">
      <c r="A932" s="154"/>
      <c r="B932" s="154"/>
      <c r="C932" s="154"/>
      <c r="D932" s="154"/>
    </row>
    <row r="933" ht="13.5" customHeight="1">
      <c r="A933" s="154"/>
      <c r="B933" s="154"/>
      <c r="C933" s="154"/>
      <c r="D933" s="154"/>
    </row>
    <row r="934" ht="13.5" customHeight="1">
      <c r="A934" s="154"/>
      <c r="B934" s="154"/>
      <c r="C934" s="154"/>
      <c r="D934" s="154"/>
    </row>
    <row r="935" ht="13.5" customHeight="1">
      <c r="A935" s="154"/>
      <c r="B935" s="154"/>
      <c r="C935" s="154"/>
      <c r="D935" s="154"/>
    </row>
    <row r="936" ht="13.5" customHeight="1">
      <c r="A936" s="154"/>
      <c r="B936" s="154"/>
      <c r="C936" s="154"/>
      <c r="D936" s="154"/>
    </row>
    <row r="937" ht="13.5" customHeight="1">
      <c r="A937" s="154"/>
      <c r="B937" s="154"/>
      <c r="C937" s="154"/>
      <c r="D937" s="154"/>
    </row>
    <row r="938" ht="13.5" customHeight="1">
      <c r="A938" s="154"/>
      <c r="B938" s="154"/>
      <c r="C938" s="154"/>
      <c r="D938" s="154"/>
    </row>
    <row r="939" ht="13.5" customHeight="1">
      <c r="A939" s="154"/>
      <c r="B939" s="154"/>
      <c r="C939" s="154"/>
      <c r="D939" s="154"/>
    </row>
    <row r="940" ht="13.5" customHeight="1">
      <c r="A940" s="154"/>
      <c r="B940" s="154"/>
      <c r="C940" s="154"/>
      <c r="D940" s="154"/>
    </row>
    <row r="941" ht="13.5" customHeight="1">
      <c r="A941" s="154"/>
      <c r="B941" s="154"/>
      <c r="C941" s="154"/>
      <c r="D941" s="154"/>
    </row>
    <row r="942" ht="13.5" customHeight="1">
      <c r="A942" s="154"/>
      <c r="B942" s="154"/>
      <c r="C942" s="154"/>
      <c r="D942" s="154"/>
    </row>
    <row r="943" ht="13.5" customHeight="1">
      <c r="A943" s="154"/>
      <c r="B943" s="154"/>
      <c r="C943" s="154"/>
      <c r="D943" s="154"/>
    </row>
    <row r="944" ht="13.5" customHeight="1">
      <c r="A944" s="154"/>
      <c r="B944" s="154"/>
      <c r="C944" s="154"/>
      <c r="D944" s="154"/>
    </row>
    <row r="945" ht="13.5" customHeight="1">
      <c r="A945" s="154"/>
      <c r="B945" s="154"/>
      <c r="C945" s="154"/>
      <c r="D945" s="154"/>
    </row>
    <row r="946" ht="13.5" customHeight="1">
      <c r="A946" s="154"/>
      <c r="B946" s="154"/>
      <c r="C946" s="154"/>
      <c r="D946" s="154"/>
    </row>
    <row r="947" ht="13.5" customHeight="1">
      <c r="A947" s="154"/>
      <c r="B947" s="154"/>
      <c r="C947" s="154"/>
      <c r="D947" s="154"/>
    </row>
    <row r="948" ht="13.5" customHeight="1">
      <c r="A948" s="154"/>
      <c r="B948" s="154"/>
      <c r="C948" s="154"/>
      <c r="D948" s="154"/>
    </row>
    <row r="949" ht="13.5" customHeight="1">
      <c r="A949" s="154"/>
      <c r="B949" s="154"/>
      <c r="C949" s="154"/>
      <c r="D949" s="154"/>
    </row>
    <row r="950" ht="13.5" customHeight="1">
      <c r="A950" s="154"/>
      <c r="B950" s="154"/>
      <c r="C950" s="154"/>
      <c r="D950" s="154"/>
    </row>
    <row r="951" ht="13.5" customHeight="1">
      <c r="A951" s="154"/>
      <c r="B951" s="154"/>
      <c r="C951" s="154"/>
      <c r="D951" s="154"/>
    </row>
    <row r="952" ht="13.5" customHeight="1">
      <c r="A952" s="154"/>
      <c r="B952" s="154"/>
      <c r="C952" s="154"/>
      <c r="D952" s="154"/>
    </row>
    <row r="953" ht="13.5" customHeight="1">
      <c r="A953" s="154"/>
      <c r="B953" s="154"/>
      <c r="C953" s="154"/>
      <c r="D953" s="154"/>
    </row>
    <row r="954" ht="13.5" customHeight="1">
      <c r="A954" s="154"/>
      <c r="B954" s="154"/>
      <c r="C954" s="154"/>
      <c r="D954" s="154"/>
    </row>
    <row r="955" ht="13.5" customHeight="1">
      <c r="A955" s="154"/>
      <c r="B955" s="154"/>
      <c r="C955" s="154"/>
      <c r="D955" s="154"/>
    </row>
    <row r="956" ht="13.5" customHeight="1">
      <c r="A956" s="154"/>
      <c r="B956" s="154"/>
      <c r="C956" s="154"/>
      <c r="D956" s="154"/>
    </row>
    <row r="957" ht="13.5" customHeight="1">
      <c r="A957" s="154"/>
      <c r="B957" s="154"/>
      <c r="C957" s="154"/>
      <c r="D957" s="154"/>
    </row>
    <row r="958" ht="13.5" customHeight="1">
      <c r="A958" s="154"/>
      <c r="B958" s="154"/>
      <c r="C958" s="154"/>
      <c r="D958" s="154"/>
    </row>
    <row r="959" ht="13.5" customHeight="1">
      <c r="A959" s="154"/>
      <c r="B959" s="154"/>
      <c r="C959" s="154"/>
      <c r="D959" s="154"/>
    </row>
    <row r="960" ht="13.5" customHeight="1">
      <c r="A960" s="154"/>
      <c r="B960" s="154"/>
      <c r="C960" s="154"/>
      <c r="D960" s="154"/>
    </row>
    <row r="961" ht="13.5" customHeight="1">
      <c r="A961" s="154"/>
      <c r="B961" s="154"/>
      <c r="C961" s="154"/>
      <c r="D961" s="154"/>
    </row>
    <row r="962" ht="13.5" customHeight="1">
      <c r="A962" s="154"/>
      <c r="B962" s="154"/>
      <c r="C962" s="154"/>
      <c r="D962" s="154"/>
    </row>
    <row r="963" ht="13.5" customHeight="1">
      <c r="A963" s="154"/>
      <c r="B963" s="154"/>
      <c r="C963" s="154"/>
      <c r="D963" s="154"/>
    </row>
    <row r="964" ht="13.5" customHeight="1">
      <c r="A964" s="154"/>
      <c r="B964" s="154"/>
      <c r="C964" s="154"/>
      <c r="D964" s="154"/>
    </row>
    <row r="965" ht="13.5" customHeight="1">
      <c r="A965" s="154"/>
      <c r="B965" s="154"/>
      <c r="C965" s="154"/>
      <c r="D965" s="154"/>
    </row>
    <row r="966" ht="13.5" customHeight="1">
      <c r="A966" s="154"/>
      <c r="B966" s="154"/>
      <c r="C966" s="154"/>
      <c r="D966" s="154"/>
    </row>
    <row r="967" ht="13.5" customHeight="1">
      <c r="A967" s="154"/>
      <c r="B967" s="154"/>
      <c r="C967" s="154"/>
      <c r="D967" s="154"/>
    </row>
    <row r="968" ht="13.5" customHeight="1">
      <c r="A968" s="154"/>
      <c r="B968" s="154"/>
      <c r="C968" s="154"/>
      <c r="D968" s="154"/>
    </row>
    <row r="969" ht="13.5" customHeight="1">
      <c r="A969" s="154"/>
      <c r="B969" s="154"/>
      <c r="C969" s="154"/>
      <c r="D969" s="154"/>
    </row>
    <row r="970" ht="13.5" customHeight="1">
      <c r="A970" s="154"/>
      <c r="B970" s="154"/>
      <c r="C970" s="154"/>
      <c r="D970" s="154"/>
    </row>
    <row r="971" ht="13.5" customHeight="1">
      <c r="A971" s="154"/>
      <c r="B971" s="154"/>
      <c r="C971" s="154"/>
      <c r="D971" s="154"/>
    </row>
    <row r="972" ht="13.5" customHeight="1">
      <c r="A972" s="154"/>
      <c r="B972" s="154"/>
      <c r="C972" s="154"/>
      <c r="D972" s="154"/>
    </row>
    <row r="973" ht="13.5" customHeight="1">
      <c r="A973" s="154"/>
      <c r="B973" s="154"/>
      <c r="C973" s="154"/>
      <c r="D973" s="154"/>
    </row>
    <row r="974" ht="13.5" customHeight="1">
      <c r="A974" s="154"/>
      <c r="B974" s="154"/>
      <c r="C974" s="154"/>
      <c r="D974" s="154"/>
    </row>
    <row r="975" ht="13.5" customHeight="1">
      <c r="A975" s="154"/>
      <c r="B975" s="154"/>
      <c r="C975" s="154"/>
      <c r="D975" s="154"/>
    </row>
    <row r="976" ht="13.5" customHeight="1">
      <c r="A976" s="154"/>
      <c r="B976" s="154"/>
      <c r="C976" s="154"/>
      <c r="D976" s="154"/>
    </row>
    <row r="977" ht="13.5" customHeight="1">
      <c r="A977" s="154"/>
      <c r="B977" s="154"/>
      <c r="C977" s="154"/>
      <c r="D977" s="154"/>
    </row>
    <row r="978" ht="13.5" customHeight="1">
      <c r="A978" s="154"/>
      <c r="B978" s="154"/>
      <c r="C978" s="154"/>
      <c r="D978" s="154"/>
    </row>
    <row r="979" ht="13.5" customHeight="1">
      <c r="A979" s="154"/>
      <c r="B979" s="154"/>
      <c r="C979" s="154"/>
      <c r="D979" s="154"/>
    </row>
    <row r="980" ht="13.5" customHeight="1">
      <c r="A980" s="154"/>
      <c r="B980" s="154"/>
      <c r="C980" s="154"/>
      <c r="D980" s="154"/>
    </row>
    <row r="981" ht="13.5" customHeight="1">
      <c r="A981" s="154"/>
      <c r="B981" s="154"/>
      <c r="C981" s="154"/>
      <c r="D981" s="154"/>
    </row>
    <row r="982" ht="13.5" customHeight="1">
      <c r="A982" s="154"/>
      <c r="B982" s="154"/>
      <c r="C982" s="154"/>
      <c r="D982" s="154"/>
    </row>
    <row r="983" ht="13.5" customHeight="1">
      <c r="A983" s="154"/>
      <c r="B983" s="154"/>
      <c r="C983" s="154"/>
      <c r="D983" s="154"/>
    </row>
    <row r="984" ht="13.5" customHeight="1">
      <c r="A984" s="154"/>
      <c r="B984" s="154"/>
      <c r="C984" s="154"/>
      <c r="D984" s="154"/>
    </row>
    <row r="985" ht="13.5" customHeight="1">
      <c r="A985" s="154"/>
      <c r="B985" s="154"/>
      <c r="C985" s="154"/>
      <c r="D985" s="154"/>
    </row>
    <row r="986" ht="13.5" customHeight="1">
      <c r="A986" s="154"/>
      <c r="B986" s="154"/>
      <c r="C986" s="154"/>
      <c r="D986" s="154"/>
    </row>
    <row r="987" ht="13.5" customHeight="1">
      <c r="A987" s="154"/>
      <c r="B987" s="154"/>
      <c r="C987" s="154"/>
      <c r="D987" s="154"/>
    </row>
    <row r="988" ht="13.5" customHeight="1">
      <c r="A988" s="154"/>
      <c r="B988" s="154"/>
      <c r="C988" s="154"/>
      <c r="D988" s="154"/>
    </row>
    <row r="989" ht="13.5" customHeight="1">
      <c r="A989" s="154"/>
      <c r="B989" s="154"/>
      <c r="C989" s="154"/>
      <c r="D989" s="154"/>
    </row>
    <row r="990" ht="13.5" customHeight="1">
      <c r="A990" s="154"/>
      <c r="B990" s="154"/>
      <c r="C990" s="154"/>
      <c r="D990" s="154"/>
    </row>
    <row r="991" ht="13.5" customHeight="1">
      <c r="A991" s="154"/>
      <c r="B991" s="154"/>
      <c r="C991" s="154"/>
      <c r="D991" s="154"/>
    </row>
    <row r="992" ht="13.5" customHeight="1">
      <c r="A992" s="154"/>
      <c r="B992" s="154"/>
      <c r="C992" s="154"/>
      <c r="D992" s="154"/>
    </row>
    <row r="993" ht="13.5" customHeight="1">
      <c r="A993" s="154"/>
      <c r="B993" s="154"/>
      <c r="C993" s="154"/>
      <c r="D993" s="154"/>
    </row>
    <row r="994" ht="13.5" customHeight="1">
      <c r="A994" s="154"/>
      <c r="B994" s="154"/>
      <c r="C994" s="154"/>
      <c r="D994" s="154"/>
    </row>
    <row r="995" ht="13.5" customHeight="1">
      <c r="A995" s="154"/>
      <c r="B995" s="154"/>
      <c r="C995" s="154"/>
      <c r="D995" s="154"/>
    </row>
    <row r="996" ht="13.5" customHeight="1">
      <c r="A996" s="154"/>
      <c r="B996" s="154"/>
      <c r="C996" s="154"/>
      <c r="D996" s="154"/>
    </row>
    <row r="997" ht="13.5" customHeight="1">
      <c r="A997" s="154"/>
      <c r="B997" s="154"/>
      <c r="C997" s="154"/>
      <c r="D997" s="154"/>
    </row>
    <row r="998" ht="13.5" customHeight="1">
      <c r="A998" s="154"/>
      <c r="B998" s="154"/>
      <c r="C998" s="154"/>
      <c r="D998" s="154"/>
    </row>
    <row r="999" ht="13.5" customHeight="1">
      <c r="A999" s="154"/>
      <c r="B999" s="154"/>
      <c r="C999" s="154"/>
      <c r="D999" s="154"/>
    </row>
    <row r="1000" ht="13.5" customHeight="1">
      <c r="A1000" s="154"/>
      <c r="B1000" s="154"/>
      <c r="C1000" s="154"/>
      <c r="D1000" s="154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2005-10-24T01:42:29Z</dcterms:created>
  <dc:creator>Bill Gessner;don moffitt</dc:creator>
</cp:coreProperties>
</file>